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yant\Desktop\"/>
    </mc:Choice>
  </mc:AlternateContent>
  <workbookProtection workbookAlgorithmName="SHA-512" workbookHashValue="Gu6W2pnt44ZZyoDh2M/wbOlZazhRfJ+ki95uqZShQUvRoevMe8EChDfYnV1GDqIdG08yp03ERL7gT27xa/Waaw==" workbookSaltValue="hO/YePd6a4mKwdHqknOKKg==" workbookSpinCount="100000" lockStructure="1"/>
  <bookViews>
    <workbookView xWindow="0" yWindow="0" windowWidth="20490" windowHeight="7620"/>
  </bookViews>
  <sheets>
    <sheet name="Break Even Point Analysis" sheetId="11" r:id="rId1"/>
  </sheets>
  <definedNames>
    <definedName name="MSEP">'Break Even Point Analysis'!$Q$25:$Q$29</definedName>
    <definedName name="MSEP2000">'Break Even Point Analysis'!$R$25:$R$29</definedName>
    <definedName name="Plan">'Break Even Point Analysis'!$P$25:$P$26</definedName>
    <definedName name="_xlnm.Print_Area" localSheetId="0">'Break Even Point Analysis'!$A$1:$O$63</definedName>
  </definedNames>
  <calcPr calcId="162913"/>
</workbook>
</file>

<file path=xl/calcChain.xml><?xml version="1.0" encoding="utf-8"?>
<calcChain xmlns="http://schemas.openxmlformats.org/spreadsheetml/2006/main">
  <c r="F14" i="11" l="1"/>
  <c r="L13" i="11"/>
  <c r="L14" i="11" s="1"/>
  <c r="L25" i="11" l="1"/>
  <c r="F25" i="11"/>
  <c r="M25" i="11"/>
  <c r="G25" i="11"/>
  <c r="J24" i="11" l="1"/>
  <c r="D24" i="11"/>
  <c r="C18" i="11"/>
  <c r="D18" i="11"/>
  <c r="J18" i="11"/>
  <c r="I18" i="11"/>
  <c r="N1" i="11" l="1"/>
  <c r="J27" i="11" l="1"/>
  <c r="J28" i="11" s="1"/>
  <c r="J29" i="11" s="1"/>
  <c r="J30" i="11" s="1"/>
  <c r="J31" i="11" s="1"/>
  <c r="J32" i="11" s="1"/>
  <c r="J33" i="11" s="1"/>
  <c r="J34" i="11" s="1"/>
  <c r="J35" i="11" s="1"/>
  <c r="J36" i="11" s="1"/>
  <c r="J37" i="11" s="1"/>
  <c r="J38" i="11" s="1"/>
  <c r="J39" i="11" s="1"/>
  <c r="J40" i="11" s="1"/>
  <c r="J41" i="11" s="1"/>
  <c r="J42" i="11" s="1"/>
  <c r="J43" i="11" s="1"/>
  <c r="J44" i="11" s="1"/>
  <c r="J45" i="11" s="1"/>
  <c r="J46" i="11" s="1"/>
  <c r="J47" i="11" s="1"/>
  <c r="J48" i="11" s="1"/>
  <c r="J49" i="11" s="1"/>
  <c r="J50" i="11" s="1"/>
  <c r="J51" i="11" s="1"/>
  <c r="J52" i="11" s="1"/>
  <c r="J53" i="11" s="1"/>
  <c r="J54" i="11" s="1"/>
  <c r="J55" i="11" s="1"/>
  <c r="J56" i="11" s="1"/>
  <c r="J57" i="11" s="1"/>
  <c r="J58" i="11" s="1"/>
  <c r="J59" i="11" s="1"/>
  <c r="D27" i="11"/>
  <c r="E27" i="11" s="1"/>
  <c r="K27" i="11" l="1"/>
  <c r="F27" i="11"/>
  <c r="D28" i="11"/>
  <c r="D29" i="11" s="1"/>
  <c r="D30" i="11" s="1"/>
  <c r="D31" i="11" s="1"/>
  <c r="D32" i="11" s="1"/>
  <c r="D33" i="11" s="1"/>
  <c r="D34" i="11" s="1"/>
  <c r="D35" i="11" s="1"/>
  <c r="D36" i="11" s="1"/>
  <c r="D37" i="11" s="1"/>
  <c r="D38" i="11" s="1"/>
  <c r="D39" i="11" s="1"/>
  <c r="D40" i="11" s="1"/>
  <c r="D41" i="11" s="1"/>
  <c r="D42" i="11" s="1"/>
  <c r="D43" i="11" s="1"/>
  <c r="D44" i="11" s="1"/>
  <c r="D45" i="11" s="1"/>
  <c r="D46" i="11" s="1"/>
  <c r="D47" i="11" s="1"/>
  <c r="D48" i="11" s="1"/>
  <c r="D49" i="11" s="1"/>
  <c r="D50" i="11" s="1"/>
  <c r="D51" i="11" s="1"/>
  <c r="D52" i="11" s="1"/>
  <c r="D53" i="11" s="1"/>
  <c r="D54" i="11" s="1"/>
  <c r="D55" i="11" s="1"/>
  <c r="D56" i="11" s="1"/>
  <c r="D57" i="11" s="1"/>
  <c r="D58" i="11" s="1"/>
  <c r="D59" i="11" s="1"/>
  <c r="E28" i="11" l="1"/>
  <c r="E29" i="11" s="1"/>
  <c r="E30" i="11" s="1"/>
  <c r="E31" i="11" s="1"/>
  <c r="E32" i="11" s="1"/>
  <c r="E33" i="11" s="1"/>
  <c r="E34" i="11" s="1"/>
  <c r="E35" i="11" s="1"/>
  <c r="E36" i="11" s="1"/>
  <c r="E37" i="11" s="1"/>
  <c r="E38" i="11" s="1"/>
  <c r="E39" i="11" s="1"/>
  <c r="E40" i="11" s="1"/>
  <c r="E41" i="11" s="1"/>
  <c r="E42" i="11" s="1"/>
  <c r="E43" i="11" s="1"/>
  <c r="E44" i="11" s="1"/>
  <c r="E45" i="11" s="1"/>
  <c r="E46" i="11" s="1"/>
  <c r="E47" i="11" s="1"/>
  <c r="E48" i="11" s="1"/>
  <c r="E49" i="11" s="1"/>
  <c r="E50" i="11" s="1"/>
  <c r="E51" i="11" s="1"/>
  <c r="E52" i="11" s="1"/>
  <c r="E53" i="11" s="1"/>
  <c r="E54" i="11" s="1"/>
  <c r="E55" i="11" s="1"/>
  <c r="E56" i="11" s="1"/>
  <c r="E57" i="11" s="1"/>
  <c r="E58" i="11" s="1"/>
  <c r="E59" i="11" s="1"/>
  <c r="L27" i="11"/>
  <c r="M27" i="11" s="1"/>
  <c r="N27" i="11" s="1"/>
  <c r="K28" i="11"/>
  <c r="K29" i="11" s="1"/>
  <c r="K30" i="11" s="1"/>
  <c r="K31" i="11" s="1"/>
  <c r="K32" i="11" s="1"/>
  <c r="K33" i="11" s="1"/>
  <c r="K34" i="11" s="1"/>
  <c r="K35" i="11" s="1"/>
  <c r="K36" i="11" s="1"/>
  <c r="K37" i="11" s="1"/>
  <c r="K38" i="11" s="1"/>
  <c r="K39" i="11" s="1"/>
  <c r="K40" i="11" s="1"/>
  <c r="K41" i="11" s="1"/>
  <c r="K42" i="11" s="1"/>
  <c r="K43" i="11" s="1"/>
  <c r="K44" i="11" s="1"/>
  <c r="K45" i="11" s="1"/>
  <c r="K46" i="11" s="1"/>
  <c r="K47" i="11" s="1"/>
  <c r="K48" i="11" s="1"/>
  <c r="K49" i="11" s="1"/>
  <c r="K50" i="11" s="1"/>
  <c r="K51" i="11" s="1"/>
  <c r="K52" i="11" s="1"/>
  <c r="K53" i="11" s="1"/>
  <c r="K54" i="11" s="1"/>
  <c r="K55" i="11" s="1"/>
  <c r="K56" i="11" s="1"/>
  <c r="K57" i="11" s="1"/>
  <c r="K58" i="11" s="1"/>
  <c r="K59" i="11" s="1"/>
  <c r="G27" i="11"/>
  <c r="H27" i="11" s="1"/>
  <c r="F28" i="11" l="1"/>
  <c r="G28" i="11" s="1"/>
  <c r="H28" i="11" s="1"/>
  <c r="L28" i="11"/>
  <c r="M28" i="11" s="1"/>
  <c r="N28" i="11" s="1"/>
  <c r="F29" i="11" l="1"/>
  <c r="G29" i="11" s="1"/>
  <c r="H29" i="11" s="1"/>
  <c r="L29" i="11"/>
  <c r="M29" i="11" s="1"/>
  <c r="N29" i="11" s="1"/>
  <c r="F30" i="11" l="1"/>
  <c r="G30" i="11" s="1"/>
  <c r="H30" i="11" s="1"/>
  <c r="L30" i="11"/>
  <c r="M30" i="11" s="1"/>
  <c r="N30" i="11" s="1"/>
  <c r="F31" i="11" l="1"/>
  <c r="G31" i="11" s="1"/>
  <c r="H31" i="11" s="1"/>
  <c r="L31" i="11"/>
  <c r="M31" i="11" s="1"/>
  <c r="N31" i="11" s="1"/>
  <c r="F32" i="11" l="1"/>
  <c r="G32" i="11" s="1"/>
  <c r="H32" i="11" s="1"/>
  <c r="L32" i="11"/>
  <c r="M32" i="11" s="1"/>
  <c r="N32" i="11" s="1"/>
  <c r="F33" i="11" l="1"/>
  <c r="F34" i="11" s="1"/>
  <c r="L33" i="11"/>
  <c r="M33" i="11" s="1"/>
  <c r="N33" i="11" s="1"/>
  <c r="G33" i="11" l="1"/>
  <c r="H33" i="11" s="1"/>
  <c r="F35" i="11"/>
  <c r="G34" i="11"/>
  <c r="L34" i="11"/>
  <c r="M34" i="11" s="1"/>
  <c r="N34" i="11" s="1"/>
  <c r="H34" i="11" l="1"/>
  <c r="L35" i="11"/>
  <c r="M35" i="11" s="1"/>
  <c r="N35" i="11" s="1"/>
  <c r="F36" i="11"/>
  <c r="G35" i="11"/>
  <c r="H35" i="11" l="1"/>
  <c r="F37" i="11"/>
  <c r="G36" i="11"/>
  <c r="L36" i="11"/>
  <c r="M36" i="11" s="1"/>
  <c r="N36" i="11" s="1"/>
  <c r="H36" i="11" l="1"/>
  <c r="L37" i="11"/>
  <c r="M37" i="11" s="1"/>
  <c r="N37" i="11" s="1"/>
  <c r="F38" i="11"/>
  <c r="G37" i="11"/>
  <c r="H37" i="11" l="1"/>
  <c r="L38" i="11"/>
  <c r="M38" i="11" s="1"/>
  <c r="N38" i="11" s="1"/>
  <c r="F39" i="11"/>
  <c r="G38" i="11"/>
  <c r="H38" i="11" l="1"/>
  <c r="F40" i="11"/>
  <c r="G39" i="11"/>
  <c r="L39" i="11"/>
  <c r="M39" i="11" s="1"/>
  <c r="N39" i="11" s="1"/>
  <c r="H39" i="11" l="1"/>
  <c r="L40" i="11"/>
  <c r="M40" i="11" s="1"/>
  <c r="N40" i="11" s="1"/>
  <c r="F41" i="11"/>
  <c r="G40" i="11"/>
  <c r="H40" i="11" l="1"/>
  <c r="F42" i="11"/>
  <c r="G41" i="11"/>
  <c r="L41" i="11"/>
  <c r="M41" i="11" s="1"/>
  <c r="N41" i="11" s="1"/>
  <c r="H41" i="11" l="1"/>
  <c r="L42" i="11"/>
  <c r="M42" i="11" s="1"/>
  <c r="N42" i="11" s="1"/>
  <c r="F43" i="11"/>
  <c r="G42" i="11"/>
  <c r="H42" i="11" l="1"/>
  <c r="F44" i="11"/>
  <c r="G43" i="11"/>
  <c r="L43" i="11"/>
  <c r="M43" i="11" s="1"/>
  <c r="N43" i="11" s="1"/>
  <c r="H43" i="11" l="1"/>
  <c r="L44" i="11"/>
  <c r="M44" i="11" s="1"/>
  <c r="N44" i="11" s="1"/>
  <c r="F45" i="11"/>
  <c r="G44" i="11"/>
  <c r="H44" i="11" l="1"/>
  <c r="F46" i="11"/>
  <c r="G45" i="11"/>
  <c r="L45" i="11"/>
  <c r="M45" i="11" s="1"/>
  <c r="N45" i="11" s="1"/>
  <c r="H45" i="11" l="1"/>
  <c r="L46" i="11"/>
  <c r="M46" i="11" s="1"/>
  <c r="N46" i="11" s="1"/>
  <c r="F47" i="11"/>
  <c r="G46" i="11"/>
  <c r="H46" i="11" l="1"/>
  <c r="F48" i="11"/>
  <c r="G47" i="11"/>
  <c r="L47" i="11"/>
  <c r="M47" i="11" s="1"/>
  <c r="N47" i="11" s="1"/>
  <c r="H47" i="11" l="1"/>
  <c r="F49" i="11"/>
  <c r="G48" i="11"/>
  <c r="L48" i="11"/>
  <c r="M48" i="11" s="1"/>
  <c r="N48" i="11" s="1"/>
  <c r="H48" i="11" l="1"/>
  <c r="L49" i="11"/>
  <c r="M49" i="11" s="1"/>
  <c r="N49" i="11" s="1"/>
  <c r="F50" i="11"/>
  <c r="G49" i="11"/>
  <c r="H49" i="11" l="1"/>
  <c r="F51" i="11"/>
  <c r="G50" i="11"/>
  <c r="L50" i="11"/>
  <c r="M50" i="11" s="1"/>
  <c r="N50" i="11" s="1"/>
  <c r="H50" i="11" l="1"/>
  <c r="L51" i="11"/>
  <c r="M51" i="11" s="1"/>
  <c r="N51" i="11" s="1"/>
  <c r="F52" i="11"/>
  <c r="G51" i="11"/>
  <c r="H51" i="11" l="1"/>
  <c r="F53" i="11"/>
  <c r="G52" i="11"/>
  <c r="L52" i="11"/>
  <c r="M52" i="11" s="1"/>
  <c r="N52" i="11" s="1"/>
  <c r="H52" i="11" l="1"/>
  <c r="L53" i="11"/>
  <c r="M53" i="11" s="1"/>
  <c r="N53" i="11" s="1"/>
  <c r="F54" i="11"/>
  <c r="G53" i="11"/>
  <c r="H53" i="11" l="1"/>
  <c r="F55" i="11"/>
  <c r="G54" i="11"/>
  <c r="L54" i="11"/>
  <c r="M54" i="11" s="1"/>
  <c r="N54" i="11" s="1"/>
  <c r="H54" i="11" l="1"/>
  <c r="F56" i="11"/>
  <c r="G55" i="11"/>
  <c r="L55" i="11"/>
  <c r="M55" i="11" s="1"/>
  <c r="N55" i="11" s="1"/>
  <c r="H55" i="11" l="1"/>
  <c r="F57" i="11"/>
  <c r="G56" i="11"/>
  <c r="L56" i="11"/>
  <c r="M56" i="11" s="1"/>
  <c r="N56" i="11" s="1"/>
  <c r="H56" i="11" l="1"/>
  <c r="L57" i="11"/>
  <c r="M57" i="11" s="1"/>
  <c r="N57" i="11" s="1"/>
  <c r="F58" i="11"/>
  <c r="G57" i="11"/>
  <c r="H57" i="11" l="1"/>
  <c r="G58" i="11"/>
  <c r="L58" i="11"/>
  <c r="M58" i="11" s="1"/>
  <c r="N58" i="11" s="1"/>
  <c r="L59" i="11"/>
  <c r="M59" i="11" s="1"/>
  <c r="H58" i="11" l="1"/>
  <c r="N59" i="11"/>
  <c r="F59" i="11"/>
  <c r="G59" i="11" s="1"/>
  <c r="H59" i="11" l="1"/>
</calcChain>
</file>

<file path=xl/sharedStrings.xml><?xml version="1.0" encoding="utf-8"?>
<sst xmlns="http://schemas.openxmlformats.org/spreadsheetml/2006/main" count="70" uniqueCount="55">
  <si>
    <t>Age</t>
  </si>
  <si>
    <t>Age at Retirement</t>
  </si>
  <si>
    <t>MSEP</t>
  </si>
  <si>
    <t>Total Benefit</t>
  </si>
  <si>
    <t>Year</t>
  </si>
  <si>
    <t>Date of Birth</t>
  </si>
  <si>
    <t>BackDROP Amount</t>
  </si>
  <si>
    <t xml:space="preserve"> </t>
  </si>
  <si>
    <t>Joint &amp; 50%</t>
  </si>
  <si>
    <t>Joint &amp; 100%</t>
  </si>
  <si>
    <t>60 GP</t>
  </si>
  <si>
    <t>120 GP</t>
  </si>
  <si>
    <t>180 GP</t>
  </si>
  <si>
    <t>MSEP List</t>
  </si>
  <si>
    <t>Plan List</t>
  </si>
  <si>
    <t>Unreduced Joint &amp; 50%</t>
  </si>
  <si>
    <t>BackDROP Period (months)</t>
  </si>
  <si>
    <t>COLA %</t>
  </si>
  <si>
    <t xml:space="preserve">Today's Date: </t>
  </si>
  <si>
    <t>A1</t>
  </si>
  <si>
    <t>B1</t>
  </si>
  <si>
    <t>A2</t>
  </si>
  <si>
    <t>A3</t>
  </si>
  <si>
    <t>A4</t>
  </si>
  <si>
    <t>A6</t>
  </si>
  <si>
    <t>A5</t>
  </si>
  <si>
    <t>B2</t>
  </si>
  <si>
    <t>B3</t>
  </si>
  <si>
    <t>B4</t>
  </si>
  <si>
    <t>B5</t>
  </si>
  <si>
    <t>B6</t>
  </si>
  <si>
    <t>Retirement Date</t>
  </si>
  <si>
    <t xml:space="preserve"> WHICH PLAN AND BENEFIT PAYMENT OPTION IS BEST FOR ME?</t>
  </si>
  <si>
    <t xml:space="preserve">  </t>
  </si>
  <si>
    <t>COMPARISON CALCULATOR</t>
  </si>
  <si>
    <t>Personal Information</t>
  </si>
  <si>
    <t>Comparison Table</t>
  </si>
  <si>
    <t xml:space="preserve"> Detailed Instructions</t>
  </si>
  <si>
    <t>MSEP 2000</t>
  </si>
  <si>
    <t>MSEP 2000 List</t>
  </si>
  <si>
    <t>Version 2.0</t>
  </si>
  <si>
    <t xml:space="preserve">Benefit Estimate Key   </t>
  </si>
  <si>
    <t xml:space="preserve">Print Your Benefit Estimate at myMOSERS            </t>
  </si>
  <si>
    <t>A10  Base Benefit</t>
  </si>
  <si>
    <t>B10  Base Benefit</t>
  </si>
  <si>
    <t xml:space="preserve"> Click on the orange links below for additional information. </t>
  </si>
  <si>
    <t>1. Choose the plans you would like to compare by clicking on each heading and selecting  from the options in the drop-down menu (cells A1 &amp; B1)</t>
  </si>
  <si>
    <t>2. Enter your personal information in the blue and orange shaded areas directly below the plan you selected (A2, A3, A4, A5, A6 &amp;  B2, B3, B4, B5, B6)</t>
  </si>
  <si>
    <t xml:space="preserve">3. If comparing MSEP, indicate if you are eligible to receive a guaranteed 4% COLA  from the drop-down menu (A7 &amp;/or B7). </t>
  </si>
  <si>
    <t>The information in this document is derived from information we have accumulated throughout your career or that you have provided. Any benefit amounts shown are based on estimates only. While we strive for accuracy, it is possible that some portion of your records may contain an error. If you find errors, report them to MOSERS as soon as possible. Don't wait. Benefit amounts provided in this document must be verified and, if necessary, corrected before any payments can be made. Last-minute corrections could change the amount of the benefit you receive or even your eligiblity to receive a benefit. Please note that this estimate does not account for in-service COLAs, the time value of money, or pay earned by delaying retirement. MOSERS retains no record of estimates produced by this estimator.</t>
  </si>
  <si>
    <t xml:space="preserve">1. Choose a benefit payment option from the drop-down menu (cells A9 and B9). </t>
  </si>
  <si>
    <t>2. From your benefit estimate, enter your base benefit (A10 &amp; B10) and temporary benefit, if applicable (A11 and B11).</t>
  </si>
  <si>
    <t>A9 Life Income Annuity</t>
  </si>
  <si>
    <t>B9 Life Income Annuity</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</si>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</sst>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
  </numFmts>
  <fonts count="29" x14ac:knownFonts="1">
    <font>
      <sz val="10"/>
      <color theme="1"/>
      <name val="Arial"/>
      <family val="2"/>
    </font>
    <font>
      <sz val="10"/>
      <color theme="1"/>
      <name val="Arial"/>
      <family val="2"/>
    </font>
    <font>
      <sz val="14"/>
      <color theme="1"/>
      <name val="Arial"/>
      <family val="2"/>
    </font>
    <font>
      <b/>
      <sz val="14"/>
      <color theme="1"/>
      <name val="Arial"/>
      <family val="2"/>
    </font>
    <font>
      <b/>
      <i/>
      <sz val="14"/>
      <color theme="1"/>
      <name val="Arial"/>
      <family val="2"/>
    </font>
    <font>
      <b/>
      <i/>
      <sz val="11"/>
      <color theme="1"/>
      <name val="Arial"/>
      <family val="2"/>
    </font>
    <font>
      <i/>
      <sz val="11"/>
      <color theme="1"/>
      <name val="Arial"/>
      <family val="2"/>
    </font>
    <font>
      <b/>
      <sz val="18"/>
      <color theme="0" tint="-4.9989318521683403E-2"/>
      <name val="Arial"/>
      <family val="2"/>
    </font>
    <font>
      <b/>
      <sz val="14"/>
      <color theme="0" tint="-4.9989318521683403E-2"/>
      <name val="Arial"/>
      <family val="2"/>
    </font>
    <font>
      <b/>
      <sz val="12"/>
      <color theme="1"/>
      <name val="Arial"/>
      <family val="2"/>
    </font>
    <font>
      <u/>
      <sz val="10"/>
      <color theme="10"/>
      <name val="Arial"/>
      <family val="2"/>
    </font>
    <font>
      <u/>
      <sz val="14"/>
      <color theme="10"/>
      <name val="Arial"/>
      <family val="2"/>
    </font>
    <font>
      <sz val="12"/>
      <color theme="1"/>
      <name val="Arial"/>
      <family val="2"/>
    </font>
    <font>
      <b/>
      <sz val="18"/>
      <color theme="0"/>
      <name val="Segoe UI"/>
      <family val="2"/>
    </font>
    <font>
      <b/>
      <sz val="14"/>
      <color theme="0"/>
      <name val="Segoe UI"/>
      <family val="2"/>
    </font>
    <font>
      <b/>
      <sz val="36"/>
      <color theme="0"/>
      <name val="Segoe UI"/>
      <family val="2"/>
    </font>
    <font>
      <b/>
      <sz val="14"/>
      <color theme="0"/>
      <name val="Arial"/>
      <family val="2"/>
    </font>
    <font>
      <b/>
      <sz val="14"/>
      <name val="Arial"/>
      <family val="2"/>
    </font>
    <font>
      <sz val="14"/>
      <color theme="1"/>
      <name val="Segoe UI"/>
      <family val="2"/>
    </font>
    <font>
      <sz val="14"/>
      <color theme="0"/>
      <name val="Arial"/>
      <family val="2"/>
    </font>
    <font>
      <sz val="14"/>
      <name val="Arial"/>
      <family val="2"/>
    </font>
    <font>
      <sz val="14"/>
      <color rgb="FF006394"/>
      <name val="Arial"/>
      <family val="2"/>
    </font>
    <font>
      <sz val="14"/>
      <color rgb="FFDD6726"/>
      <name val="Arial"/>
      <family val="2"/>
    </font>
    <font>
      <b/>
      <sz val="14"/>
      <color rgb="FFDD6726"/>
      <name val="Arial"/>
      <family val="2"/>
    </font>
    <font>
      <sz val="14"/>
      <name val="Segoe UI"/>
      <family val="2"/>
    </font>
    <font>
      <b/>
      <sz val="16"/>
      <color rgb="FF006394"/>
      <name val="Segoe UI"/>
      <family val="2"/>
    </font>
    <font>
      <b/>
      <sz val="18"/>
      <color rgb="FF006394"/>
      <name val="Segoe UI"/>
      <family val="2"/>
    </font>
    <font>
      <b/>
      <sz val="12"/>
      <name val="Arial"/>
      <family val="2"/>
    </font>
    <font>
      <i/>
      <sz val="9"/>
      <color theme="1"/>
      <name val="Arial"/>
      <family val="2"/>
    </font>
  </fonts>
  <fills count="11">
    <fill>
      <patternFill patternType="none"/>
    </fill>
    <fill>
      <patternFill patternType="gray125"/>
    </fill>
    <fill>
      <patternFill patternType="solid">
        <fgColor rgb="FF0091BA"/>
        <bgColor indexed="64"/>
      </patternFill>
    </fill>
    <fill>
      <patternFill patternType="solid">
        <fgColor rgb="FFDD6726"/>
        <bgColor indexed="64"/>
      </patternFill>
    </fill>
    <fill>
      <patternFill patternType="solid">
        <fgColor theme="0"/>
        <bgColor indexed="64"/>
      </patternFill>
    </fill>
    <fill>
      <patternFill patternType="solid">
        <fgColor rgb="FF006394"/>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59996337778862885"/>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112">
    <xf numFmtId="0" fontId="0" fillId="0" borderId="0" xfId="0"/>
    <xf numFmtId="0" fontId="2" fillId="2" borderId="0" xfId="0" applyFont="1" applyFill="1" applyProtection="1"/>
    <xf numFmtId="0" fontId="13" fillId="2" borderId="0" xfId="0" applyFont="1" applyFill="1" applyAlignment="1" applyProtection="1">
      <alignment horizontal="left" indent="1"/>
    </xf>
    <xf numFmtId="0" fontId="16" fillId="2" borderId="0" xfId="0" applyFont="1" applyFill="1" applyAlignment="1" applyProtection="1">
      <alignment horizontal="right"/>
    </xf>
    <xf numFmtId="14" fontId="16" fillId="2" borderId="0" xfId="0" applyNumberFormat="1" applyFont="1" applyFill="1" applyAlignment="1" applyProtection="1">
      <alignment horizontal="left"/>
    </xf>
    <xf numFmtId="0" fontId="2" fillId="0" borderId="0" xfId="0" applyFont="1" applyFill="1" applyProtection="1"/>
    <xf numFmtId="0" fontId="2" fillId="0" borderId="0" xfId="0" applyFont="1" applyFill="1" applyAlignment="1" applyProtection="1">
      <alignment horizontal="left" vertical="center" indent="1"/>
    </xf>
    <xf numFmtId="0" fontId="2" fillId="0" borderId="0" xfId="0" applyFont="1" applyFill="1" applyAlignment="1" applyProtection="1">
      <alignment vertical="center"/>
    </xf>
    <xf numFmtId="0" fontId="2" fillId="0" borderId="0" xfId="0" applyFont="1" applyFill="1" applyBorder="1" applyAlignment="1" applyProtection="1">
      <alignment horizontal="left" vertical="center" indent="1"/>
    </xf>
    <xf numFmtId="0" fontId="3" fillId="0" borderId="0" xfId="0" applyFont="1" applyFill="1" applyBorder="1" applyAlignment="1" applyProtection="1">
      <alignment horizontal="left" vertical="center" indent="1"/>
    </xf>
    <xf numFmtId="164" fontId="2" fillId="0" borderId="0" xfId="1" applyNumberFormat="1" applyFont="1" applyFill="1" applyBorder="1" applyAlignment="1" applyProtection="1">
      <alignment horizontal="left" vertical="center" indent="1"/>
    </xf>
    <xf numFmtId="0" fontId="2" fillId="4" borderId="0" xfId="0" applyFont="1" applyFill="1" applyProtection="1"/>
    <xf numFmtId="0" fontId="2" fillId="4" borderId="0" xfId="0" applyFont="1" applyFill="1" applyAlignment="1" applyProtection="1">
      <alignment horizontal="left" vertical="center" indent="1"/>
    </xf>
    <xf numFmtId="0" fontId="2" fillId="4" borderId="0" xfId="0" applyFont="1" applyFill="1" applyAlignment="1" applyProtection="1">
      <alignment vertical="center"/>
    </xf>
    <xf numFmtId="0" fontId="2" fillId="4" borderId="0" xfId="0" applyFont="1" applyFill="1" applyBorder="1" applyAlignment="1" applyProtection="1">
      <alignment horizontal="center"/>
    </xf>
    <xf numFmtId="0" fontId="2" fillId="4" borderId="7" xfId="0" applyFont="1" applyFill="1" applyBorder="1" applyAlignment="1" applyProtection="1">
      <alignment horizontal="center"/>
    </xf>
    <xf numFmtId="164" fontId="2" fillId="4" borderId="7" xfId="0" applyNumberFormat="1" applyFont="1" applyFill="1" applyBorder="1" applyAlignment="1" applyProtection="1">
      <alignment horizontal="center"/>
    </xf>
    <xf numFmtId="0" fontId="2" fillId="4" borderId="6" xfId="0" applyFont="1" applyFill="1" applyBorder="1" applyProtection="1"/>
    <xf numFmtId="0" fontId="2" fillId="4" borderId="1" xfId="0" applyFont="1" applyFill="1" applyBorder="1" applyAlignment="1" applyProtection="1">
      <alignment horizontal="center"/>
    </xf>
    <xf numFmtId="164" fontId="2" fillId="4" borderId="1" xfId="0" applyNumberFormat="1" applyFont="1" applyFill="1" applyBorder="1" applyAlignment="1" applyProtection="1">
      <alignment horizontal="center"/>
    </xf>
    <xf numFmtId="0" fontId="2" fillId="4" borderId="7" xfId="0" applyFont="1" applyFill="1" applyBorder="1" applyProtection="1"/>
    <xf numFmtId="0" fontId="2" fillId="4" borderId="0" xfId="0" applyFont="1" applyFill="1" applyAlignment="1" applyProtection="1">
      <alignment horizontal="center"/>
    </xf>
    <xf numFmtId="164" fontId="2" fillId="4" borderId="0" xfId="0" applyNumberFormat="1" applyFont="1" applyFill="1" applyBorder="1" applyAlignment="1" applyProtection="1">
      <alignment horizontal="center"/>
    </xf>
    <xf numFmtId="0" fontId="12" fillId="0" borderId="0" xfId="0" applyFont="1" applyFill="1" applyProtection="1"/>
    <xf numFmtId="14" fontId="2" fillId="8" borderId="1" xfId="0" applyNumberFormat="1" applyFont="1" applyFill="1" applyBorder="1" applyAlignment="1" applyProtection="1">
      <alignment horizontal="left" vertical="center" indent="1"/>
      <protection locked="0"/>
    </xf>
    <xf numFmtId="165" fontId="2" fillId="8" borderId="1" xfId="1" applyNumberFormat="1" applyFont="1" applyFill="1" applyBorder="1" applyAlignment="1" applyProtection="1">
      <alignment horizontal="left" vertical="center" indent="1"/>
      <protection locked="0"/>
    </xf>
    <xf numFmtId="1" fontId="2" fillId="8" borderId="1" xfId="1" applyNumberFormat="1" applyFont="1" applyFill="1" applyBorder="1" applyAlignment="1" applyProtection="1">
      <alignment horizontal="left" vertical="center" indent="1"/>
      <protection locked="0"/>
    </xf>
    <xf numFmtId="164" fontId="2" fillId="8" borderId="1" xfId="1" applyNumberFormat="1" applyFont="1" applyFill="1" applyBorder="1" applyAlignment="1" applyProtection="1">
      <alignment horizontal="left" vertical="center" indent="1"/>
      <protection locked="0"/>
    </xf>
    <xf numFmtId="164" fontId="2" fillId="8" borderId="7" xfId="0" applyNumberFormat="1" applyFont="1" applyFill="1" applyBorder="1" applyAlignment="1" applyProtection="1">
      <alignment horizontal="center"/>
      <protection locked="0"/>
    </xf>
    <xf numFmtId="0" fontId="2" fillId="2" borderId="0" xfId="0" applyFont="1" applyFill="1" applyAlignment="1" applyProtection="1">
      <alignment horizontal="left" vertical="top" indent="10"/>
    </xf>
    <xf numFmtId="0" fontId="13" fillId="2" borderId="0" xfId="0" applyFont="1" applyFill="1" applyAlignment="1" applyProtection="1">
      <alignment horizontal="left" vertical="top"/>
    </xf>
    <xf numFmtId="0" fontId="22" fillId="0" borderId="0" xfId="0" applyFont="1" applyFill="1" applyProtection="1"/>
    <xf numFmtId="0" fontId="14" fillId="6" borderId="0" xfId="0" applyFont="1" applyFill="1" applyAlignment="1" applyProtection="1">
      <alignment horizontal="left" vertical="center" wrapText="1"/>
    </xf>
    <xf numFmtId="0" fontId="23" fillId="0" borderId="0" xfId="0" applyFont="1" applyFill="1" applyAlignment="1" applyProtection="1"/>
    <xf numFmtId="0" fontId="3" fillId="0" borderId="0" xfId="0" applyFont="1" applyFill="1" applyAlignment="1" applyProtection="1"/>
    <xf numFmtId="0" fontId="13" fillId="0" borderId="0" xfId="0" applyFont="1" applyFill="1" applyAlignment="1" applyProtection="1">
      <alignment horizontal="left" vertical="top"/>
    </xf>
    <xf numFmtId="0" fontId="2" fillId="0" borderId="0" xfId="0" applyFont="1" applyFill="1" applyAlignment="1" applyProtection="1">
      <alignment horizontal="left" vertical="top" indent="10"/>
    </xf>
    <xf numFmtId="0" fontId="14" fillId="0" borderId="0" xfId="0" applyFont="1" applyFill="1" applyAlignment="1" applyProtection="1">
      <alignment horizontal="left" vertical="top"/>
    </xf>
    <xf numFmtId="0" fontId="2" fillId="0" borderId="0" xfId="0" applyFont="1" applyFill="1" applyAlignment="1" applyProtection="1">
      <alignment horizontal="left" vertical="top" wrapText="1"/>
    </xf>
    <xf numFmtId="0" fontId="2" fillId="0" borderId="0" xfId="0" applyFont="1" applyFill="1" applyAlignment="1" applyProtection="1"/>
    <xf numFmtId="0" fontId="4" fillId="0" borderId="0" xfId="0" applyFont="1" applyFill="1" applyBorder="1" applyAlignment="1" applyProtection="1">
      <alignment vertical="center"/>
    </xf>
    <xf numFmtId="164" fontId="19" fillId="4" borderId="7" xfId="0" applyNumberFormat="1" applyFont="1" applyFill="1" applyBorder="1" applyAlignment="1" applyProtection="1">
      <alignment horizontal="center"/>
      <protection locked="0"/>
    </xf>
    <xf numFmtId="0" fontId="2" fillId="0" borderId="0" xfId="0" applyFont="1" applyFill="1" applyBorder="1" applyProtection="1"/>
    <xf numFmtId="14" fontId="2" fillId="8" borderId="7" xfId="0" applyNumberFormat="1" applyFont="1" applyFill="1" applyBorder="1" applyAlignment="1" applyProtection="1">
      <alignment horizontal="left" vertical="center" indent="1"/>
      <protection locked="0"/>
    </xf>
    <xf numFmtId="0" fontId="27" fillId="7" borderId="11" xfId="0" applyFont="1" applyFill="1" applyBorder="1" applyAlignment="1" applyProtection="1">
      <alignment horizontal="center"/>
    </xf>
    <xf numFmtId="0" fontId="27" fillId="7" borderId="12" xfId="0" applyFont="1" applyFill="1" applyBorder="1" applyAlignment="1" applyProtection="1">
      <alignment horizontal="center"/>
    </xf>
    <xf numFmtId="0" fontId="27" fillId="7" borderId="13" xfId="0" applyFont="1" applyFill="1" applyBorder="1" applyAlignment="1" applyProtection="1">
      <alignment horizontal="center"/>
    </xf>
    <xf numFmtId="0" fontId="9" fillId="7" borderId="8" xfId="0" applyFont="1" applyFill="1" applyBorder="1" applyAlignment="1" applyProtection="1">
      <alignment horizontal="center"/>
    </xf>
    <xf numFmtId="0" fontId="9" fillId="7" borderId="9" xfId="0" applyFont="1" applyFill="1" applyBorder="1" applyAlignment="1" applyProtection="1">
      <alignment horizontal="center"/>
    </xf>
    <xf numFmtId="0" fontId="9" fillId="7" borderId="10" xfId="0" applyFont="1" applyFill="1" applyBorder="1" applyAlignment="1" applyProtection="1">
      <alignment horizontal="center"/>
    </xf>
    <xf numFmtId="0" fontId="20" fillId="0" borderId="0" xfId="0" applyFont="1" applyFill="1" applyProtection="1"/>
    <xf numFmtId="0" fontId="20" fillId="0" borderId="0" xfId="0" applyFont="1" applyFill="1" applyAlignment="1" applyProtection="1">
      <alignment horizontal="left" vertical="top" indent="10"/>
    </xf>
    <xf numFmtId="0" fontId="17" fillId="0" borderId="0" xfId="0" applyFont="1" applyFill="1" applyAlignment="1" applyProtection="1"/>
    <xf numFmtId="0" fontId="20" fillId="0" borderId="0" xfId="0" applyFont="1" applyFill="1" applyAlignment="1" applyProtection="1"/>
    <xf numFmtId="0" fontId="20" fillId="4" borderId="0" xfId="0" applyFont="1" applyFill="1" applyProtection="1"/>
    <xf numFmtId="0" fontId="16" fillId="5" borderId="8" xfId="0" applyFont="1" applyFill="1" applyBorder="1" applyAlignment="1" applyProtection="1">
      <alignment horizontal="center" vertical="center"/>
    </xf>
    <xf numFmtId="0" fontId="2" fillId="4" borderId="14" xfId="0" applyFont="1" applyFill="1" applyBorder="1" applyAlignment="1" applyProtection="1">
      <alignment vertical="center"/>
    </xf>
    <xf numFmtId="0" fontId="20" fillId="4" borderId="0" xfId="0" applyFont="1" applyFill="1" applyAlignment="1" applyProtection="1">
      <alignment vertical="center"/>
    </xf>
    <xf numFmtId="0" fontId="24" fillId="0" borderId="0" xfId="0" applyFont="1" applyFill="1" applyAlignment="1" applyProtection="1">
      <alignment horizontal="left"/>
    </xf>
    <xf numFmtId="0" fontId="2" fillId="8" borderId="1" xfId="0" applyFont="1" applyFill="1" applyBorder="1" applyAlignment="1" applyProtection="1">
      <alignment horizontal="left" vertical="center" indent="1"/>
      <protection locked="0"/>
    </xf>
    <xf numFmtId="164" fontId="19" fillId="0" borderId="7" xfId="0" applyNumberFormat="1" applyFont="1" applyFill="1" applyBorder="1" applyAlignment="1" applyProtection="1">
      <alignment horizontal="center"/>
      <protection locked="0"/>
    </xf>
    <xf numFmtId="0" fontId="18" fillId="0" borderId="0" xfId="0" applyFont="1" applyFill="1" applyAlignment="1" applyProtection="1">
      <alignment horizontal="left" indent="1"/>
    </xf>
    <xf numFmtId="0" fontId="28" fillId="4" borderId="0" xfId="0" applyFont="1" applyFill="1" applyAlignment="1" applyProtection="1">
      <alignment horizontal="right"/>
    </xf>
    <xf numFmtId="0" fontId="18" fillId="0" borderId="0" xfId="0" applyFont="1" applyFill="1" applyAlignment="1" applyProtection="1"/>
    <xf numFmtId="0" fontId="6" fillId="4" borderId="1" xfId="0" applyFont="1" applyFill="1" applyBorder="1" applyAlignment="1" applyProtection="1">
      <alignment horizontal="left" vertical="center" indent="1"/>
    </xf>
    <xf numFmtId="164" fontId="2" fillId="9" borderId="1" xfId="1" applyNumberFormat="1" applyFont="1" applyFill="1" applyBorder="1" applyAlignment="1" applyProtection="1">
      <alignment horizontal="left" vertical="center" indent="1"/>
      <protection locked="0"/>
    </xf>
    <xf numFmtId="1" fontId="2" fillId="9" borderId="1" xfId="1" applyNumberFormat="1" applyFont="1" applyFill="1" applyBorder="1" applyAlignment="1" applyProtection="1">
      <alignment horizontal="left" vertical="center" indent="1"/>
      <protection locked="0"/>
    </xf>
    <xf numFmtId="165" fontId="2" fillId="9" borderId="1" xfId="1" applyNumberFormat="1" applyFont="1" applyFill="1" applyBorder="1" applyAlignment="1" applyProtection="1">
      <alignment horizontal="left" vertical="center" indent="1"/>
      <protection locked="0"/>
    </xf>
    <xf numFmtId="14" fontId="2" fillId="9" borderId="7" xfId="0" applyNumberFormat="1" applyFont="1" applyFill="1" applyBorder="1" applyAlignment="1" applyProtection="1">
      <alignment horizontal="left" vertical="center" indent="1"/>
      <protection locked="0"/>
    </xf>
    <xf numFmtId="164" fontId="2" fillId="10" borderId="7" xfId="0" applyNumberFormat="1" applyFont="1" applyFill="1" applyBorder="1" applyAlignment="1" applyProtection="1">
      <alignment horizontal="center"/>
      <protection locked="0"/>
    </xf>
    <xf numFmtId="0" fontId="2" fillId="9" borderId="1" xfId="0" applyFont="1" applyFill="1" applyBorder="1" applyAlignment="1" applyProtection="1">
      <alignment horizontal="left" vertical="center" indent="1"/>
      <protection locked="0"/>
    </xf>
    <xf numFmtId="14" fontId="2" fillId="0" borderId="1" xfId="0" applyNumberFormat="1" applyFont="1" applyFill="1" applyBorder="1" applyAlignment="1" applyProtection="1">
      <alignment horizontal="left" vertical="center" indent="1"/>
    </xf>
    <xf numFmtId="0" fontId="11" fillId="4" borderId="0" xfId="2" applyFont="1" applyFill="1" applyAlignment="1" applyProtection="1">
      <alignment horizontal="left" vertical="top" wrapText="1"/>
    </xf>
    <xf numFmtId="0" fontId="3" fillId="4" borderId="11" xfId="0" applyFont="1" applyFill="1" applyBorder="1" applyAlignment="1" applyProtection="1">
      <alignment horizontal="left" vertical="center" indent="1"/>
    </xf>
    <xf numFmtId="0" fontId="3" fillId="4" borderId="12" xfId="0" applyFont="1" applyFill="1" applyBorder="1" applyAlignment="1" applyProtection="1">
      <alignment horizontal="left" vertical="center" indent="1"/>
    </xf>
    <xf numFmtId="0" fontId="16" fillId="6" borderId="3" xfId="0" applyFont="1" applyFill="1" applyBorder="1" applyAlignment="1" applyProtection="1">
      <alignment horizontal="center" vertical="center"/>
      <protection locked="0"/>
    </xf>
    <xf numFmtId="0" fontId="16" fillId="6" borderId="4"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xf>
    <xf numFmtId="0" fontId="16" fillId="6" borderId="9" xfId="0" applyFont="1" applyFill="1" applyBorder="1" applyAlignment="1" applyProtection="1">
      <alignment horizontal="center" vertical="center"/>
      <protection locked="0"/>
    </xf>
    <xf numFmtId="0" fontId="16" fillId="6" borderId="10"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0" fontId="18" fillId="0" borderId="0" xfId="0" applyFont="1" applyFill="1" applyAlignment="1" applyProtection="1">
      <alignment horizontal="left"/>
    </xf>
    <xf numFmtId="0" fontId="18" fillId="0" borderId="3" xfId="0" applyFont="1" applyFill="1" applyBorder="1" applyAlignment="1" applyProtection="1">
      <alignment horizontal="left"/>
    </xf>
    <xf numFmtId="0" fontId="15" fillId="2" borderId="0" xfId="0" applyFont="1" applyFill="1" applyAlignment="1" applyProtection="1">
      <alignment horizontal="left"/>
    </xf>
    <xf numFmtId="0" fontId="13" fillId="2" borderId="0" xfId="0" applyFont="1" applyFill="1" applyAlignment="1" applyProtection="1">
      <alignment horizontal="left" vertical="top"/>
    </xf>
    <xf numFmtId="0" fontId="21" fillId="0" borderId="0" xfId="0" applyFont="1" applyFill="1" applyAlignment="1" applyProtection="1">
      <alignment horizontal="center"/>
    </xf>
    <xf numFmtId="0" fontId="3" fillId="4" borderId="5" xfId="0" applyFont="1" applyFill="1" applyBorder="1" applyAlignment="1" applyProtection="1">
      <alignment horizontal="left" vertical="center" indent="1"/>
    </xf>
    <xf numFmtId="0" fontId="3" fillId="4" borderId="0" xfId="0" applyFont="1" applyFill="1" applyBorder="1" applyAlignment="1" applyProtection="1">
      <alignment horizontal="left" vertical="center" indent="1"/>
    </xf>
    <xf numFmtId="0" fontId="4" fillId="0" borderId="0" xfId="0" applyFont="1" applyFill="1" applyBorder="1" applyAlignment="1" applyProtection="1">
      <alignment horizontal="left" vertical="center" indent="1"/>
    </xf>
    <xf numFmtId="0" fontId="5" fillId="4" borderId="5" xfId="0" applyFont="1" applyFill="1" applyBorder="1" applyAlignment="1" applyProtection="1">
      <alignment horizontal="right" vertical="center" indent="1"/>
    </xf>
    <xf numFmtId="0" fontId="5" fillId="4" borderId="0" xfId="0" applyFont="1" applyFill="1" applyBorder="1" applyAlignment="1" applyProtection="1">
      <alignment horizontal="right" vertical="center" indent="1"/>
    </xf>
    <xf numFmtId="0" fontId="7" fillId="5" borderId="8" xfId="0"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14" fillId="6" borderId="0" xfId="0" applyFont="1" applyFill="1" applyAlignment="1" applyProtection="1">
      <alignment horizontal="left" vertical="top" wrapText="1"/>
    </xf>
    <xf numFmtId="0" fontId="23" fillId="0" borderId="0" xfId="2" applyFont="1" applyFill="1" applyAlignment="1" applyProtection="1">
      <alignment horizontal="center"/>
      <protection locked="0"/>
    </xf>
    <xf numFmtId="0" fontId="24" fillId="0" borderId="0" xfId="0" applyFont="1" applyFill="1" applyAlignment="1" applyProtection="1">
      <alignment horizontal="left"/>
    </xf>
    <xf numFmtId="0" fontId="8" fillId="2" borderId="2" xfId="0" applyFont="1" applyFill="1" applyBorder="1" applyAlignment="1" applyProtection="1">
      <alignment horizontal="left" vertical="center" wrapText="1" indent="2"/>
    </xf>
    <xf numFmtId="0" fontId="8" fillId="2" borderId="3" xfId="0" applyFont="1" applyFill="1" applyBorder="1" applyAlignment="1" applyProtection="1">
      <alignment horizontal="left" vertical="center" wrapText="1" indent="2"/>
    </xf>
    <xf numFmtId="0" fontId="8" fillId="2" borderId="4" xfId="0" applyFont="1" applyFill="1" applyBorder="1" applyAlignment="1" applyProtection="1">
      <alignment horizontal="left" vertical="center" wrapText="1" indent="2"/>
    </xf>
    <xf numFmtId="0" fontId="8" fillId="2" borderId="11" xfId="0" applyFont="1" applyFill="1" applyBorder="1" applyAlignment="1" applyProtection="1">
      <alignment horizontal="left" vertical="center" wrapText="1" indent="2"/>
    </xf>
    <xf numFmtId="0" fontId="8" fillId="2" borderId="12" xfId="0" applyFont="1" applyFill="1" applyBorder="1" applyAlignment="1" applyProtection="1">
      <alignment horizontal="left" vertical="center" wrapText="1" indent="2"/>
    </xf>
    <xf numFmtId="0" fontId="8" fillId="2" borderId="13" xfId="0" applyFont="1" applyFill="1" applyBorder="1" applyAlignment="1" applyProtection="1">
      <alignment horizontal="left" vertical="center" wrapText="1" indent="2"/>
    </xf>
    <xf numFmtId="0" fontId="26" fillId="0" borderId="12" xfId="0" applyFont="1" applyFill="1" applyBorder="1" applyAlignment="1" applyProtection="1">
      <alignment horizontal="left" vertical="center" indent="1"/>
    </xf>
    <xf numFmtId="0" fontId="25" fillId="0" borderId="12" xfId="0" applyFont="1" applyFill="1" applyBorder="1" applyAlignment="1" applyProtection="1">
      <alignment horizontal="left" vertical="center" indent="1"/>
    </xf>
    <xf numFmtId="0" fontId="21" fillId="0" borderId="12" xfId="0" applyFont="1" applyFill="1" applyBorder="1" applyAlignment="1" applyProtection="1">
      <alignment horizontal="left" vertical="center" indent="1"/>
    </xf>
    <xf numFmtId="0" fontId="23" fillId="0" borderId="0" xfId="2" applyFont="1" applyFill="1" applyAlignment="1" applyProtection="1">
      <alignment horizontal="left"/>
      <protection locked="0"/>
    </xf>
    <xf numFmtId="0" fontId="23" fillId="0" borderId="0" xfId="2" applyFont="1" applyProtection="1">
      <protection locked="0"/>
    </xf>
  </cellXfs>
  <cellStyles count="3">
    <cellStyle name="Hyperlink" xfId="2" builtinId="8"/>
    <cellStyle name="Normal" xfId="0" builtinId="0"/>
    <cellStyle name="Percent" xfId="1" builtinId="5"/>
  </cellStyles>
  <dxfs count="13">
    <dxf>
      <font>
        <color theme="9" tint="0.59996337778862885"/>
      </font>
      <fill>
        <patternFill>
          <bgColor theme="9" tint="0.59996337778862885"/>
        </patternFill>
      </fill>
    </dxf>
    <dxf>
      <font>
        <color auto="1"/>
      </font>
      <fill>
        <patternFill>
          <bgColor theme="9" tint="0.59996337778862885"/>
        </patternFill>
      </fill>
    </dxf>
    <dxf>
      <font>
        <b/>
        <i val="0"/>
      </font>
      <fill>
        <patternFill>
          <bgColor theme="6" tint="0.59996337778862885"/>
        </patternFill>
      </fill>
    </dxf>
    <dxf>
      <font>
        <color theme="0"/>
      </font>
      <fill>
        <patternFill>
          <bgColor theme="0"/>
        </patternFill>
      </fill>
    </dxf>
    <dxf>
      <font>
        <color theme="0"/>
      </font>
    </dxf>
    <dxf>
      <font>
        <b/>
        <i val="0"/>
      </font>
      <fill>
        <patternFill>
          <bgColor theme="5" tint="0.59996337778862885"/>
        </patternFill>
      </fill>
    </dxf>
    <dxf>
      <font>
        <b/>
        <i val="0"/>
      </font>
      <fill>
        <patternFill>
          <bgColor theme="5" tint="0.59996337778862885"/>
        </patternFill>
      </fill>
    </dxf>
    <dxf>
      <font>
        <color theme="0"/>
      </font>
    </dxf>
    <dxf>
      <font>
        <color theme="0"/>
      </font>
    </dxf>
    <dxf>
      <font>
        <b/>
        <i val="0"/>
      </font>
      <fill>
        <patternFill>
          <bgColor theme="4" tint="0.79998168889431442"/>
        </patternFill>
      </fill>
    </dxf>
    <dxf>
      <font>
        <color theme="1"/>
      </font>
      <fill>
        <patternFill>
          <bgColor theme="4" tint="0.79998168889431442"/>
        </patternFill>
      </fill>
    </dxf>
    <dxf>
      <font>
        <b/>
        <i val="0"/>
      </font>
      <fill>
        <patternFill>
          <bgColor theme="9" tint="0.59996337778862885"/>
        </patternFill>
      </fill>
    </dxf>
    <dxf>
      <font>
        <color theme="4" tint="0.79998168889431442"/>
      </font>
    </dxf>
  </dxfs>
  <tableStyles count="0" defaultTableStyle="TableStyleMedium2" defaultPivotStyle="PivotStyleLight16"/>
  <colors>
    <mruColors>
      <color rgb="FFDD6726"/>
      <color rgb="FF0091BA"/>
      <color rgb="FF006394"/>
      <color rgb="FFF4AEB8"/>
      <color rgb="FFFFFFCC"/>
      <color rgb="FFFF7C80"/>
      <color rgb="FF9BDB7B"/>
      <color rgb="FFA1DA8A"/>
      <color rgb="FFFFA7A7"/>
      <color rgb="FF2675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26230</xdr:colOff>
      <xdr:row>0</xdr:row>
      <xdr:rowOff>307598</xdr:rowOff>
    </xdr:from>
    <xdr:to>
      <xdr:col>5</xdr:col>
      <xdr:colOff>911679</xdr:colOff>
      <xdr:row>1</xdr:row>
      <xdr:rowOff>545918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13516" y="634169"/>
          <a:ext cx="3892627" cy="10487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176892</xdr:colOff>
      <xdr:row>9</xdr:row>
      <xdr:rowOff>309382</xdr:rowOff>
    </xdr:from>
    <xdr:to>
      <xdr:col>13</xdr:col>
      <xdr:colOff>2010276</xdr:colOff>
      <xdr:row>18</xdr:row>
      <xdr:rowOff>10026</xdr:rowOff>
    </xdr:to>
    <xdr:sp macro="" textlink="" fLocksText="0">
      <xdr:nvSpPr>
        <xdr:cNvPr id="3" name="TextBox 2"/>
        <xdr:cNvSpPr txBox="1"/>
      </xdr:nvSpPr>
      <xdr:spPr>
        <a:xfrm>
          <a:off x="14967856" y="2296025"/>
          <a:ext cx="3343777" cy="251732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baseline="0"/>
            <a:t>NOTES:</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osers.org/docs/default-source/instructions/print-your-benefit-estimate-at-mymosers.pdf?sfvrsn=59a15df6_2" TargetMode="External"/><Relationship Id="rId2" Type="http://schemas.openxmlformats.org/officeDocument/2006/relationships/hyperlink" Target="https://mosers.org/docs/default-source/instructions/benefit-estimate-key.pdf?sfvrsn=b8a3c1fc_2" TargetMode="External"/><Relationship Id="rId1" Type="http://schemas.openxmlformats.org/officeDocument/2006/relationships/hyperlink" Target="https://mosers.org/docs/default-source/instructions/benefit-estimate-key450a44cb7f2a42219cdb56f90b6d8eea.pdf?sfvrsn=e96a5e6f_2"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mosers.org/docs/default-source/instructions/detailed-instructions-for-using-the-mosers-comparison-calculator.pdf?sfvrsn=dbbf5bae_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63"/>
  <sheetViews>
    <sheetView showGridLines="0" tabSelected="1" topLeftCell="B1" zoomScale="75" zoomScaleNormal="75" workbookViewId="0">
      <selection activeCell="F12" sqref="F12"/>
    </sheetView>
  </sheetViews>
  <sheetFormatPr defaultColWidth="9.140625" defaultRowHeight="18" x14ac:dyDescent="0.25"/>
  <cols>
    <col min="1" max="1" width="0" style="11" hidden="1" customWidth="1"/>
    <col min="2" max="2" width="3.140625" style="11" customWidth="1"/>
    <col min="3" max="3" width="6.85546875" style="11" bestFit="1" customWidth="1"/>
    <col min="4" max="4" width="8.42578125" style="11" customWidth="1"/>
    <col min="5" max="5" width="36.5703125" style="11" customWidth="1"/>
    <col min="6" max="6" width="24.42578125" style="11" customWidth="1"/>
    <col min="7" max="7" width="22.5703125" style="11" customWidth="1"/>
    <col min="8" max="8" width="29.42578125" style="11" customWidth="1"/>
    <col min="9" max="9" width="7.140625" style="11" customWidth="1"/>
    <col min="10" max="10" width="6.42578125" style="11" bestFit="1" customWidth="1"/>
    <col min="11" max="11" width="36.5703125" style="11" customWidth="1"/>
    <col min="12" max="12" width="24.42578125" style="11" customWidth="1"/>
    <col min="13" max="13" width="22.5703125" style="11" customWidth="1"/>
    <col min="14" max="14" width="30.42578125" style="11" customWidth="1"/>
    <col min="15" max="15" width="14.5703125" style="11" customWidth="1"/>
    <col min="16" max="16" width="15.42578125" style="11" hidden="1" customWidth="1"/>
    <col min="17" max="17" width="30.5703125" style="11" hidden="1" customWidth="1"/>
    <col min="18" max="18" width="24.5703125" style="54" hidden="1" customWidth="1"/>
    <col min="19" max="19" width="34.5703125" style="11" customWidth="1"/>
    <col min="20" max="16384" width="9.140625" style="11"/>
  </cols>
  <sheetData>
    <row r="1" spans="1:21" s="5" customFormat="1" ht="64.150000000000006" customHeight="1" x14ac:dyDescent="0.9">
      <c r="C1" s="1"/>
      <c r="D1" s="1"/>
      <c r="E1" s="2"/>
      <c r="F1" s="1"/>
      <c r="G1" s="84" t="s">
        <v>34</v>
      </c>
      <c r="H1" s="84"/>
      <c r="I1" s="84"/>
      <c r="J1" s="84"/>
      <c r="K1" s="84"/>
      <c r="L1" s="84"/>
      <c r="M1" s="3" t="s">
        <v>18</v>
      </c>
      <c r="N1" s="4">
        <f ca="1">TODAY()</f>
        <v>43901</v>
      </c>
      <c r="R1" s="50"/>
    </row>
    <row r="2" spans="1:21" s="36" customFormat="1" ht="51" customHeight="1" x14ac:dyDescent="0.2">
      <c r="A2" s="35" t="s">
        <v>33</v>
      </c>
      <c r="B2" s="35"/>
      <c r="C2" s="30"/>
      <c r="D2" s="30"/>
      <c r="E2" s="30"/>
      <c r="F2" s="30"/>
      <c r="G2" s="85" t="s">
        <v>32</v>
      </c>
      <c r="H2" s="85"/>
      <c r="I2" s="85"/>
      <c r="J2" s="85"/>
      <c r="K2" s="85"/>
      <c r="L2" s="85"/>
      <c r="M2" s="29"/>
      <c r="N2" s="29"/>
      <c r="R2" s="51"/>
    </row>
    <row r="3" spans="1:21" s="36" customFormat="1" ht="21.75" customHeight="1" x14ac:dyDescent="0.2">
      <c r="A3" s="37"/>
      <c r="B3" s="37"/>
      <c r="C3" s="98" t="s">
        <v>45</v>
      </c>
      <c r="D3" s="98"/>
      <c r="E3" s="98"/>
      <c r="F3" s="98"/>
      <c r="G3" s="98"/>
      <c r="H3" s="98"/>
      <c r="I3" s="98"/>
      <c r="J3" s="98"/>
      <c r="K3" s="98"/>
      <c r="L3" s="98"/>
      <c r="M3" s="98"/>
      <c r="N3" s="32"/>
      <c r="O3" s="38"/>
      <c r="R3" s="51"/>
    </row>
    <row r="4" spans="1:21" s="34" customFormat="1" ht="23.25" customHeight="1" x14ac:dyDescent="0.25">
      <c r="A4" s="33"/>
      <c r="B4" s="33"/>
      <c r="C4" s="111" t="s">
        <v>37</v>
      </c>
      <c r="D4" s="111"/>
      <c r="E4" s="111"/>
      <c r="F4" s="99" t="s">
        <v>42</v>
      </c>
      <c r="G4" s="99"/>
      <c r="H4" s="99"/>
      <c r="I4" s="99"/>
      <c r="J4" s="99"/>
      <c r="K4" s="99"/>
      <c r="L4" s="99"/>
      <c r="N4" s="110" t="s">
        <v>41</v>
      </c>
      <c r="O4" s="110"/>
      <c r="P4" s="110"/>
      <c r="Q4" s="33"/>
      <c r="R4" s="52"/>
      <c r="S4" s="33"/>
      <c r="T4" s="33"/>
      <c r="U4" s="33"/>
    </row>
    <row r="5" spans="1:21" s="5" customFormat="1" ht="6" customHeight="1" x14ac:dyDescent="0.25">
      <c r="D5" s="86"/>
      <c r="E5" s="86"/>
      <c r="F5" s="86"/>
      <c r="G5" s="23"/>
      <c r="J5" s="31"/>
      <c r="K5" s="31"/>
      <c r="L5" s="31"/>
      <c r="R5" s="50"/>
    </row>
    <row r="6" spans="1:21" s="5" customFormat="1" ht="22.9" customHeight="1" x14ac:dyDescent="0.25">
      <c r="C6" s="107" t="s">
        <v>35</v>
      </c>
      <c r="D6" s="107"/>
      <c r="E6" s="107"/>
      <c r="F6" s="107"/>
      <c r="G6" s="107"/>
      <c r="H6" s="107"/>
      <c r="I6" s="107"/>
      <c r="J6" s="107"/>
      <c r="K6" s="107"/>
      <c r="L6" s="107"/>
      <c r="M6" s="107"/>
      <c r="N6" s="107"/>
      <c r="R6" s="50"/>
    </row>
    <row r="7" spans="1:21" s="39" customFormat="1" ht="26.45" customHeight="1" x14ac:dyDescent="0.35">
      <c r="C7" s="100" t="s">
        <v>46</v>
      </c>
      <c r="D7" s="100"/>
      <c r="E7" s="100"/>
      <c r="F7" s="100"/>
      <c r="G7" s="100"/>
      <c r="H7" s="100"/>
      <c r="I7" s="100"/>
      <c r="J7" s="100"/>
      <c r="K7" s="100"/>
      <c r="L7" s="100"/>
      <c r="M7" s="100"/>
      <c r="N7" s="100"/>
      <c r="R7" s="53"/>
    </row>
    <row r="8" spans="1:21" s="39" customFormat="1" ht="22.7" customHeight="1" x14ac:dyDescent="0.35">
      <c r="C8" s="100" t="s">
        <v>47</v>
      </c>
      <c r="D8" s="100"/>
      <c r="E8" s="100"/>
      <c r="F8" s="100"/>
      <c r="G8" s="100"/>
      <c r="H8" s="100"/>
      <c r="I8" s="100"/>
      <c r="J8" s="100"/>
      <c r="K8" s="100"/>
      <c r="L8" s="58"/>
      <c r="M8" s="58"/>
      <c r="N8" s="58"/>
      <c r="R8" s="53"/>
    </row>
    <row r="9" spans="1:21" s="39" customFormat="1" ht="21.75" customHeight="1" x14ac:dyDescent="0.35">
      <c r="C9" s="100" t="s">
        <v>48</v>
      </c>
      <c r="D9" s="100"/>
      <c r="E9" s="100"/>
      <c r="F9" s="100"/>
      <c r="G9" s="100"/>
      <c r="H9" s="100"/>
      <c r="I9" s="100"/>
      <c r="J9" s="100"/>
      <c r="K9" s="100"/>
      <c r="L9" s="100"/>
      <c r="M9" s="100"/>
      <c r="N9" s="100"/>
      <c r="R9" s="53"/>
    </row>
    <row r="10" spans="1:21" ht="3.6" customHeight="1" x14ac:dyDescent="0.25">
      <c r="B10" s="12"/>
      <c r="C10" s="6"/>
      <c r="D10" s="6"/>
      <c r="E10" s="6"/>
      <c r="F10" s="6"/>
      <c r="G10" s="6"/>
      <c r="H10" s="6"/>
      <c r="I10" s="6"/>
      <c r="J10" s="6"/>
      <c r="K10" s="6"/>
      <c r="L10" s="6"/>
      <c r="M10" s="6"/>
      <c r="N10" s="5"/>
    </row>
    <row r="11" spans="1:21" ht="29.25" customHeight="1" x14ac:dyDescent="0.25">
      <c r="B11" s="12"/>
      <c r="C11" s="6" t="s">
        <v>19</v>
      </c>
      <c r="D11" s="92" t="s">
        <v>2</v>
      </c>
      <c r="E11" s="93"/>
      <c r="F11" s="94"/>
      <c r="G11" s="6"/>
      <c r="H11" s="6"/>
      <c r="I11" s="7" t="s">
        <v>20</v>
      </c>
      <c r="J11" s="95" t="s">
        <v>38</v>
      </c>
      <c r="K11" s="96"/>
      <c r="L11" s="97"/>
      <c r="M11" s="6"/>
      <c r="N11" s="5"/>
    </row>
    <row r="12" spans="1:21" ht="25.15" customHeight="1" x14ac:dyDescent="0.25">
      <c r="B12" s="12"/>
      <c r="C12" s="6" t="s">
        <v>21</v>
      </c>
      <c r="D12" s="87" t="s">
        <v>31</v>
      </c>
      <c r="E12" s="88"/>
      <c r="F12" s="43"/>
      <c r="G12" s="5"/>
      <c r="H12" s="6" t="s">
        <v>7</v>
      </c>
      <c r="I12" s="7" t="s">
        <v>26</v>
      </c>
      <c r="J12" s="87" t="s">
        <v>31</v>
      </c>
      <c r="K12" s="88"/>
      <c r="L12" s="68"/>
      <c r="M12" s="5"/>
      <c r="N12" s="5"/>
    </row>
    <row r="13" spans="1:21" ht="25.15" customHeight="1" x14ac:dyDescent="0.25">
      <c r="B13" s="12"/>
      <c r="C13" s="6" t="s">
        <v>22</v>
      </c>
      <c r="D13" s="87" t="s">
        <v>5</v>
      </c>
      <c r="E13" s="88"/>
      <c r="F13" s="24"/>
      <c r="G13" s="5"/>
      <c r="H13" s="6"/>
      <c r="I13" s="7" t="s">
        <v>27</v>
      </c>
      <c r="J13" s="87" t="s">
        <v>5</v>
      </c>
      <c r="K13" s="88"/>
      <c r="L13" s="71" t="str">
        <f>IF(ISBLANK(F13),"",F13)</f>
        <v/>
      </c>
      <c r="M13" s="5"/>
      <c r="N13" s="5"/>
    </row>
    <row r="14" spans="1:21" ht="25.15" customHeight="1" x14ac:dyDescent="0.25">
      <c r="B14" s="12"/>
      <c r="C14" s="6"/>
      <c r="D14" s="90" t="s">
        <v>1</v>
      </c>
      <c r="E14" s="91"/>
      <c r="F14" s="64" t="str">
        <f>IFERROR(IF(OR(F12=0,F13=0),"",DATEDIF(F13,F12,"y")+IF(DATEDIF(F13,F12,"ym")+IF(DATEDIF(F13,F12,"md")&gt;=30,1,0)=12,1,0) &amp; " years " &amp; IF(DATEDIF(F13,F12,"ym")+IF(DATEDIF(F13,F12,"md")&gt;=30,1,0)=12,"", DATEDIF(F13,F12,"ym")+IF(DATEDIF(F13,F12,"md")&gt;=30,1,0) &amp; " month(s)")),"")</f>
        <v/>
      </c>
      <c r="G14" s="6"/>
      <c r="H14" s="6"/>
      <c r="I14" s="7"/>
      <c r="J14" s="90" t="s">
        <v>1</v>
      </c>
      <c r="K14" s="91"/>
      <c r="L14" s="64" t="str">
        <f>IFERROR(IF(OR(L12=0,L13=0),"",DATEDIF(L13,L12,"y")+IF(DATEDIF(L13,L12,"ym")+IF(DATEDIF(L13,L12,"md")&gt;=30,1,0)=12,1,0) &amp; " years " &amp; IF(DATEDIF(L13,L12,"ym")+IF(DATEDIF(L13,L12,"md")&gt;=30,1,0)=12,"", DATEDIF(L13,L12,"ym")+IF(DATEDIF(L13,L12,"md")&gt;=30,1,0) &amp; " month(s)")),"")</f>
        <v/>
      </c>
      <c r="M14" s="6"/>
      <c r="N14" s="5"/>
    </row>
    <row r="15" spans="1:21" ht="33" customHeight="1" x14ac:dyDescent="0.25">
      <c r="B15" s="12"/>
      <c r="C15" s="6" t="s">
        <v>23</v>
      </c>
      <c r="D15" s="87" t="s">
        <v>17</v>
      </c>
      <c r="E15" s="88"/>
      <c r="F15" s="25">
        <v>1.4999999999999999E-2</v>
      </c>
      <c r="G15" s="40"/>
      <c r="H15" s="8"/>
      <c r="I15" s="7" t="s">
        <v>28</v>
      </c>
      <c r="J15" s="87" t="s">
        <v>17</v>
      </c>
      <c r="K15" s="88"/>
      <c r="L15" s="67">
        <v>1.4999999999999999E-2</v>
      </c>
      <c r="M15" s="89"/>
      <c r="N15" s="5"/>
    </row>
    <row r="16" spans="1:21" ht="25.15" customHeight="1" x14ac:dyDescent="0.25">
      <c r="B16" s="12"/>
      <c r="C16" s="6" t="s">
        <v>25</v>
      </c>
      <c r="D16" s="87" t="s">
        <v>16</v>
      </c>
      <c r="E16" s="88"/>
      <c r="F16" s="26"/>
      <c r="G16" s="40"/>
      <c r="H16" s="8"/>
      <c r="I16" s="7" t="s">
        <v>29</v>
      </c>
      <c r="J16" s="87" t="s">
        <v>16</v>
      </c>
      <c r="K16" s="88"/>
      <c r="L16" s="66"/>
      <c r="M16" s="89"/>
      <c r="N16" s="5"/>
    </row>
    <row r="17" spans="2:19" ht="25.15" customHeight="1" x14ac:dyDescent="0.25">
      <c r="B17" s="12"/>
      <c r="C17" s="6" t="s">
        <v>24</v>
      </c>
      <c r="D17" s="87" t="s">
        <v>6</v>
      </c>
      <c r="E17" s="88"/>
      <c r="F17" s="27"/>
      <c r="G17" s="6"/>
      <c r="H17" s="8"/>
      <c r="I17" s="7" t="s">
        <v>30</v>
      </c>
      <c r="J17" s="87" t="s">
        <v>6</v>
      </c>
      <c r="K17" s="88"/>
      <c r="L17" s="65"/>
      <c r="M17" s="6"/>
      <c r="N17" s="5"/>
    </row>
    <row r="18" spans="2:19" ht="25.15" customHeight="1" x14ac:dyDescent="0.25">
      <c r="B18" s="12"/>
      <c r="C18" s="6" t="str">
        <f>IF($D$11="MSEP","A7","")</f>
        <v>A7</v>
      </c>
      <c r="D18" s="73" t="str">
        <f>IF($D$11="MSEP","Guaranteed COLA?","")</f>
        <v>Guaranteed COLA?</v>
      </c>
      <c r="E18" s="74"/>
      <c r="F18" s="59" t="s">
        <v>54</v>
      </c>
      <c r="G18" s="6"/>
      <c r="H18" s="8"/>
      <c r="I18" s="7" t="str">
        <f>IF($J$11="MSEP","B7","")</f>
        <v/>
      </c>
      <c r="J18" s="73" t="str">
        <f>IF($J$11="MSEP","Guaranteed COLA?","")</f>
        <v/>
      </c>
      <c r="K18" s="74"/>
      <c r="L18" s="70" t="s">
        <v>54</v>
      </c>
      <c r="M18" s="6"/>
      <c r="N18" s="5"/>
    </row>
    <row r="19" spans="2:19" ht="3.6" customHeight="1" x14ac:dyDescent="0.25">
      <c r="B19" s="12"/>
      <c r="C19" s="6"/>
      <c r="D19" s="9"/>
      <c r="E19" s="9"/>
      <c r="F19" s="10"/>
      <c r="G19" s="6"/>
      <c r="H19" s="8"/>
      <c r="I19" s="7"/>
      <c r="J19" s="9"/>
      <c r="K19" s="9"/>
      <c r="L19" s="10"/>
      <c r="M19" s="6"/>
      <c r="N19" s="5"/>
    </row>
    <row r="20" spans="2:19" ht="22.9" customHeight="1" x14ac:dyDescent="0.25">
      <c r="B20" s="12"/>
      <c r="C20" s="108" t="s">
        <v>36</v>
      </c>
      <c r="D20" s="109"/>
      <c r="E20" s="109"/>
      <c r="F20" s="109"/>
      <c r="G20" s="109"/>
      <c r="H20" s="109"/>
      <c r="I20" s="109"/>
      <c r="J20" s="109"/>
      <c r="K20" s="109"/>
      <c r="L20" s="109"/>
      <c r="M20" s="109"/>
      <c r="N20" s="109"/>
    </row>
    <row r="21" spans="2:19" ht="25.15" customHeight="1" x14ac:dyDescent="0.35">
      <c r="B21" s="12"/>
      <c r="C21" s="63" t="s">
        <v>50</v>
      </c>
      <c r="D21" s="61"/>
      <c r="E21" s="61"/>
      <c r="F21" s="61"/>
      <c r="G21" s="61"/>
      <c r="H21" s="61"/>
      <c r="I21" s="61"/>
      <c r="J21" s="83"/>
      <c r="K21" s="83"/>
      <c r="L21" s="83"/>
      <c r="M21" s="83"/>
      <c r="N21" s="83"/>
    </row>
    <row r="22" spans="2:19" ht="21.75" customHeight="1" x14ac:dyDescent="0.35">
      <c r="B22" s="12"/>
      <c r="C22" s="82" t="s">
        <v>51</v>
      </c>
      <c r="D22" s="82"/>
      <c r="E22" s="82"/>
      <c r="F22" s="82"/>
      <c r="G22" s="82"/>
      <c r="H22" s="82"/>
      <c r="I22" s="82"/>
      <c r="J22" s="82"/>
      <c r="K22" s="82"/>
      <c r="L22" s="82"/>
      <c r="M22" s="82"/>
      <c r="N22" s="82"/>
    </row>
    <row r="23" spans="2:19" ht="9" customHeight="1" x14ac:dyDescent="0.25">
      <c r="C23" s="5"/>
      <c r="D23" s="5"/>
      <c r="E23" s="5"/>
      <c r="F23" s="5"/>
      <c r="G23" s="5"/>
      <c r="H23" s="5"/>
      <c r="I23" s="42"/>
      <c r="J23" s="5"/>
      <c r="K23" s="5"/>
      <c r="L23" s="5"/>
      <c r="M23" s="5"/>
      <c r="N23" s="5"/>
    </row>
    <row r="24" spans="2:19" s="13" customFormat="1" ht="25.5" customHeight="1" x14ac:dyDescent="0.2">
      <c r="C24" s="55"/>
      <c r="D24" s="77" t="str">
        <f>IF(D11="MSEP","MSEP",IF(D11="MSEP 2000","MSEP 2000",""))</f>
        <v>MSEP</v>
      </c>
      <c r="E24" s="77"/>
      <c r="F24" s="77"/>
      <c r="G24" s="78" t="s">
        <v>52</v>
      </c>
      <c r="H24" s="79"/>
      <c r="I24" s="56"/>
      <c r="J24" s="80" t="str">
        <f>IF(J11="MSEP","MSEP",IF(J11="MSEP 2000","MSEP 2000",""))</f>
        <v>MSEP 2000</v>
      </c>
      <c r="K24" s="81"/>
      <c r="L24" s="81"/>
      <c r="M24" s="75" t="s">
        <v>53</v>
      </c>
      <c r="N24" s="76"/>
      <c r="P24" s="13" t="s">
        <v>14</v>
      </c>
      <c r="Q24" s="13" t="s">
        <v>13</v>
      </c>
      <c r="R24" s="57" t="s">
        <v>39</v>
      </c>
      <c r="S24" s="72"/>
    </row>
    <row r="25" spans="2:19" x14ac:dyDescent="0.25">
      <c r="C25" s="44" t="s">
        <v>4</v>
      </c>
      <c r="D25" s="45" t="s">
        <v>0</v>
      </c>
      <c r="E25" s="45" t="s">
        <v>43</v>
      </c>
      <c r="F25" s="45" t="str">
        <f>IF(D11="MSEP 2000","A11  Temp. Benefit","")</f>
        <v/>
      </c>
      <c r="G25" s="45" t="str">
        <f>IF(D11="MSEP 2000","Monthly Benefit","")</f>
        <v/>
      </c>
      <c r="H25" s="46" t="s">
        <v>3</v>
      </c>
      <c r="I25" s="14"/>
      <c r="J25" s="47" t="s">
        <v>0</v>
      </c>
      <c r="K25" s="48" t="s">
        <v>44</v>
      </c>
      <c r="L25" s="48" t="str">
        <f>IF(J11="MSEP 2000","B11  Temp. Benefit","")</f>
        <v>B11  Temp. Benefit</v>
      </c>
      <c r="M25" s="48" t="str">
        <f>IF(J11="MSEP 2000","Monthly Benefit","")</f>
        <v>Monthly Benefit</v>
      </c>
      <c r="N25" s="49" t="s">
        <v>3</v>
      </c>
      <c r="P25" s="14" t="s">
        <v>2</v>
      </c>
      <c r="Q25" s="11" t="s">
        <v>52</v>
      </c>
      <c r="R25" s="54" t="s">
        <v>53</v>
      </c>
      <c r="S25" s="72"/>
    </row>
    <row r="26" spans="2:19" x14ac:dyDescent="0.25">
      <c r="C26" s="15"/>
      <c r="D26" s="15"/>
      <c r="E26" s="28"/>
      <c r="F26" s="41"/>
      <c r="G26" s="16"/>
      <c r="H26" s="16"/>
      <c r="I26" s="17"/>
      <c r="J26" s="15"/>
      <c r="K26" s="69"/>
      <c r="L26" s="60"/>
      <c r="M26" s="16"/>
      <c r="N26" s="16"/>
      <c r="P26" s="11" t="s">
        <v>38</v>
      </c>
      <c r="Q26" s="11" t="s">
        <v>15</v>
      </c>
      <c r="R26" s="54" t="s">
        <v>8</v>
      </c>
      <c r="S26" s="72"/>
    </row>
    <row r="27" spans="2:19" x14ac:dyDescent="0.25">
      <c r="C27" s="18">
        <v>1</v>
      </c>
      <c r="D27" s="18">
        <f>IF(OR(F12=0,F13=0),0,IF(L14="",LEFT(F14,2)+0,IF(L12-L13&lt;F12-F13,LEFT(L14,2)+0,LEFT(F14,2))+0))</f>
        <v>0</v>
      </c>
      <c r="E27" s="19">
        <f>IF($F$14="",0,IF(DATEDIF(F13,F12,"y")+IF(DATEDIF($F$13,$F$12,"ym")+IF(DATEDIF($F$13,$F$12,"md")&gt;=30,1,0)=12,1,0)=D27,E26,0))</f>
        <v>0</v>
      </c>
      <c r="F27" s="16">
        <f>IF($D$11="MSEP",0,IF(E27=0,0,ROUND(IF(F26&gt;0,IF(D27=62,0,IF(DATEDIF($F$13,$F$12,"y")+IF(DATEDIF($F$13,$F$12,"ym")+IF(DATEDIF($F$13,$F$12,"md")&gt;=30,1,0)=12,1,0)=D27,F26,0)),0),2)))</f>
        <v>0</v>
      </c>
      <c r="G27" s="16">
        <f t="shared" ref="G27:G59" si="0">E27+F27</f>
        <v>0</v>
      </c>
      <c r="H27" s="16">
        <f>ROUND(IF(G27=0,0,IF(D27&gt;=62,E27*(12-IF((DATEDIF($F$13,$F$12,"ym")+IF(DATEDIF($F$13,$F$12,"md")&gt;=30,1,0))=12,0,(DATEDIF($F$13,$F$12,"ym")+IF(DATEDIF($F$13,$F$12,"md")&gt;=30,1,0)))),(E27*(12-IF((DATEDIF($F$13,$F$12,"ym")+IF(DATEDIF($F$13,$F$12,"md")&gt;=30,1,0))=12,0,(DATEDIF($F$13,$F$12,"ym")+IF(DATEDIF($F$13,$F$12,"md")&gt;=30,1,0)))))+(F27*(12-IF((DATEDIF($F$13,$F$12,"ym")+IF(DATEDIF($F$13,$F$12,"md")&gt;=30,1,0))=12,0,(DATEDIF($F$13,$F$12,"ym")+IF(DATEDIF($F$13,$F$12,"md")&gt;=30,1,0))))))),2)+IF(OR(G27=0,$F$17="",$F$16&gt;60),0,$F$17)</f>
        <v>0</v>
      </c>
      <c r="I27" s="17"/>
      <c r="J27" s="18">
        <f>IF(OR(L12=0,L13=""),0,IF(F14="",LEFT(L14,2)+0,IF(F12-F13&lt;L12-L13,LEFT(F14,2)+0,LEFT(L14,2))+0))</f>
        <v>0</v>
      </c>
      <c r="K27" s="19">
        <f>IF($L$14="",0,IF(DATEDIF(L13,L12,"y")+IF(DATEDIF($L$13,$L$12,"ym")+IF(DATEDIF($L$13,$L$12,"md")&gt;=30,1,0)=12,1,0)=J27,K26,0))</f>
        <v>0</v>
      </c>
      <c r="L27" s="16">
        <f>IF($J$11="MSEP",0,IF(K27=0,0,ROUND(IF(L26&gt;0,IF(J27=62,0,IF(DATEDIF($L$13,$L$12,"y")+IF(DATEDIF($L$13,$L$12,"ym")+IF(DATEDIF($L$13,$L$12,"md")&gt;=30,1,0)=12,1,0)=J27,L26,0)),0),2)))</f>
        <v>0</v>
      </c>
      <c r="M27" s="16">
        <f t="shared" ref="M27:M59" si="1">K27+L27</f>
        <v>0</v>
      </c>
      <c r="N27" s="16">
        <f>ROUND(IF(M27=0,0,IF(J27&gt;=62,K27*(12-IF((DATEDIF($L$13,$L$12,"ym")+IF(DATEDIF($L$13,$L$12,"md")&gt;=30,1,0))=12,0,(DATEDIF($L$13,$L$12,"ym")+IF(DATEDIF($L$13,$L$12,"md")&gt;=30,1,0)))),(K27*(12-IF((DATEDIF($L$13,$L$12,"ym")+IF(DATEDIF($L$13,$L$12,"md")&gt;=30,1,0))=12,0,(DATEDIF($L$13,$L$12,"ym")+IF(DATEDIF($L$13,$L$12,"md")&gt;=30,1,0)))))+(L27*(12-IF((DATEDIF($L$13,$L$12,"ym")+IF(DATEDIF($L$13,$L$12,"md")&gt;=30,1,0))=12,0,(DATEDIF($L$13,$L$12,"ym")+IF(DATEDIF($L$13,$L$12,"md")&gt;=30,1,0))))))),2)+IF(OR(M27=0,$L$17="",$L$16&gt;60),0,$L$17)</f>
        <v>0</v>
      </c>
      <c r="Q27" s="11" t="s">
        <v>9</v>
      </c>
      <c r="R27" s="54" t="s">
        <v>9</v>
      </c>
      <c r="S27" s="72"/>
    </row>
    <row r="28" spans="2:19" ht="18" customHeight="1" x14ac:dyDescent="0.25">
      <c r="C28" s="18">
        <v>2</v>
      </c>
      <c r="D28" s="18">
        <f t="shared" ref="D28:D59" si="2">D27+1</f>
        <v>1</v>
      </c>
      <c r="E28" s="19">
        <f t="shared" ref="E28:E59" si="3">IF($F$14="",0,IF(E27=0,IF(DATEDIF($F$13,$F$12,"y")+IF(DATEDIF($F$13,$F$12,"ym")+IF(DATEDIF($F$13,$F$12,"md")&gt;=30,1,0)=12,1,0)=D28,$E$26,0),IF(OR($D$11="MSEP 2000",$F$18="No"),ROUND(E27*(1+$F$15),2),ROUND(E27*IF(OR((DATEDIF($F$13,$F$12,"y")-ROUNDDOWN($F$16/12,0))+13&lt;$D28,$D28&gt;78),(1+$F$15),IF(OR((DATEDIF($F$13,$F$12,"y")-ROUNDDOWN($F$16/12,0))+13=$D28,$D28=78),IF($F$15&gt;0.03059,1+$F$15,1.030585),IF($F$15&gt;0.04,1+$F$15,1.04))),2))))</f>
        <v>0</v>
      </c>
      <c r="F28" s="16">
        <f t="shared" ref="F28:F59" si="4">IF($D$11="MSEP",0,IF(E28=0,0,ROUND(IF(D28&gt;=62,0,IF(F27=0,$F$26,F27*(1+$F$15))),2)))</f>
        <v>0</v>
      </c>
      <c r="G28" s="16">
        <f t="shared" si="0"/>
        <v>0</v>
      </c>
      <c r="H28" s="16">
        <f t="shared" ref="H28:H59" si="5">ROUND(IF(G28=0,0,IF(H27=0,IF(D28&gt;=62,E28*(12-IF((DATEDIF($F$13,$F$12,"ym")+IF(DATEDIF($F$13,$F$12,"md")&gt;=30,1,0))=12,0,(DATEDIF($F$13,$F$12,"ym")+IF(DATEDIF($F$13,$F$12,"md")&gt;=30,1,0)))),(E28*(12-IF((DATEDIF($F$13,$F$12,"ym")+IF(DATEDIF($F$13,$F$12,"md")&gt;=30,1,0))=12,0,(DATEDIF($F$13,$F$12,"ym")+IF(DATEDIF($F$13,$F$12,"md")&gt;=30,1,0)))))+(F28*(12-IF((DATEDIF($F$13,$F$12,"ym")+IF(DATEDIF($F$13,$F$12,"md")&gt;=30,1,0))=12,0,(DATEDIF($F$13,$F$12,"ym")+IF(DATEDIF($F$13,$F$12,"md")&gt;=30,1,0)))))),((E28*12)+IF(D28&gt;=62,0,(F28*12))))+H27),2)+IF(OR(G28=0,$F$17="",$F$16&gt;60,H27&lt;&gt;0),0,$F$17)</f>
        <v>0</v>
      </c>
      <c r="I28" s="17"/>
      <c r="J28" s="18">
        <f t="shared" ref="J28:J59" si="6">J27+1</f>
        <v>1</v>
      </c>
      <c r="K28" s="19">
        <f t="shared" ref="K28:K59" si="7">IF($L$14="",0,IF(K27=0,IF(DATEDIF($L$13,$L$12,"y")+IF(DATEDIF($L$13,$L$12,"ym")+IF(DATEDIF($L$13,$L$12,"md")&gt;=30,1,0)=12,1,0)=J28,$K$26,0),IF(OR($J$11="MSEP 2000",$L$18="No"),ROUND(K27*(1+$L$15),2),ROUND(K27*IF(OR((DATEDIF($F$13,$L$12,"y")-ROUNDDOWN($L$16/12,0))+13&lt;$J28,$J28&gt;78),(1+$L$15),IF(OR((DATEDIF($F$13,$L$12,"y")-ROUNDDOWN($L$16/12,0))+13=$J28,$J28=78),IF($L$15&gt;0.03059,1+$L$15,1.030585),IF($L$15&gt;0.04,1+$L$15,1.04))),2))))</f>
        <v>0</v>
      </c>
      <c r="L28" s="16">
        <f t="shared" ref="L28:L59" si="8">IF($J$11="MSEP",0,IF(K28=0,0,ROUND(IF(J28&gt;=62,0,IF(L27=0,$L$26,L27*(1+$L$15))),2)))</f>
        <v>0</v>
      </c>
      <c r="M28" s="16">
        <f t="shared" si="1"/>
        <v>0</v>
      </c>
      <c r="N28" s="16">
        <f>ROUND(IF(M28=0,0,IF(N27=0,IF(J28&gt;=62,K28*(12-IF((DATEDIF($L$13,$L$12,"ym")+IF(DATEDIF($L$13,$L$12,"md")&gt;=30,1,0))=12,0,(DATEDIF($L$13,$L$12,"ym")+IF(DATEDIF($L$13,$L$12,"md")&gt;=30,1,0)))),(K28*(12-IF((DATEDIF($L$13,$L$12,"ym")+IF(DATEDIF($L$13,$L$12,"md")&gt;=30,1,0))=12,0,(DATEDIF($L$13,$L$12,"ym")+IF(DATEDIF($L$13,$L$12,"md")&gt;=30,1,0)))))+(L28*(12-IF((DATEDIF($L$13,$L$12,"ym")+IF(DATEDIF($L$13,$L$12,"md")&gt;=30,1,0))=12,0,(DATEDIF($L$13,$L$12,"ym")+IF(DATEDIF($L$13,$L$12,"md")&gt;=30,1,0)))))),((K28*12)+IF(J28&gt;=62,0,(L28*12))))+N27),2)+IF(OR(M28=0,$L$17="",$L$16&gt;60,N27&lt;&gt;0),0,$L$17)</f>
        <v>0</v>
      </c>
      <c r="Q28" s="11" t="s">
        <v>10</v>
      </c>
      <c r="R28" s="54" t="s">
        <v>11</v>
      </c>
      <c r="S28" s="72"/>
    </row>
    <row r="29" spans="2:19" x14ac:dyDescent="0.25">
      <c r="C29" s="18">
        <v>3</v>
      </c>
      <c r="D29" s="18">
        <f t="shared" si="2"/>
        <v>2</v>
      </c>
      <c r="E29" s="19">
        <f t="shared" si="3"/>
        <v>0</v>
      </c>
      <c r="F29" s="16">
        <f t="shared" si="4"/>
        <v>0</v>
      </c>
      <c r="G29" s="16">
        <f t="shared" si="0"/>
        <v>0</v>
      </c>
      <c r="H29" s="16">
        <f t="shared" si="5"/>
        <v>0</v>
      </c>
      <c r="I29" s="17"/>
      <c r="J29" s="18">
        <f t="shared" si="6"/>
        <v>2</v>
      </c>
      <c r="K29" s="19">
        <f t="shared" si="7"/>
        <v>0</v>
      </c>
      <c r="L29" s="16">
        <f t="shared" si="8"/>
        <v>0</v>
      </c>
      <c r="M29" s="16">
        <f t="shared" si="1"/>
        <v>0</v>
      </c>
      <c r="N29" s="16">
        <f t="shared" ref="N29:N59" si="9">ROUND(IF(M29=0,0,IF(N28=0,IF(J29&gt;=62,K29*(12-IF((DATEDIF($L$13,$L$12,"ym")+IF(DATEDIF($L$13,$L$12,"md")&gt;=30,1,0))=12,0,(DATEDIF($L$13,$L$12,"ym")+IF(DATEDIF($L$13,$L$12,"md")&gt;=30,1,0)))),(K29*(12-IF((DATEDIF($L$13,$L$12,"ym")+IF(DATEDIF($L$13,$L$12,"md")&gt;=30,1,0))=12,0,(DATEDIF($L$13,$L$12,"ym")+IF(DATEDIF($L$13,$L$12,"md")&gt;=30,1,0)))))+(L29*(12-IF((DATEDIF($L$13,$L$12,"ym")+IF(DATEDIF($L$13,$L$12,"md")&gt;=30,1,0))=12,0,(DATEDIF($L$13,$L$12,"ym")+IF(DATEDIF($L$13,$L$12,"md")&gt;=30,1,0)))))),((K29*12)+IF(J29&gt;=62,0,(L29*12))))+N28),2)+IF(OR(M29=0,$L$17="",$L$16&gt;60,N28&lt;&gt;0),0,$L$17)</f>
        <v>0</v>
      </c>
      <c r="Q29" s="11" t="s">
        <v>11</v>
      </c>
      <c r="R29" s="54" t="s">
        <v>12</v>
      </c>
      <c r="S29" s="72"/>
    </row>
    <row r="30" spans="2:19" x14ac:dyDescent="0.25">
      <c r="C30" s="18">
        <v>4</v>
      </c>
      <c r="D30" s="18">
        <f t="shared" si="2"/>
        <v>3</v>
      </c>
      <c r="E30" s="19">
        <f t="shared" si="3"/>
        <v>0</v>
      </c>
      <c r="F30" s="16">
        <f t="shared" si="4"/>
        <v>0</v>
      </c>
      <c r="G30" s="16">
        <f t="shared" si="0"/>
        <v>0</v>
      </c>
      <c r="H30" s="16">
        <f t="shared" si="5"/>
        <v>0</v>
      </c>
      <c r="I30" s="17"/>
      <c r="J30" s="18">
        <f t="shared" si="6"/>
        <v>3</v>
      </c>
      <c r="K30" s="19">
        <f t="shared" si="7"/>
        <v>0</v>
      </c>
      <c r="L30" s="16">
        <f t="shared" si="8"/>
        <v>0</v>
      </c>
      <c r="M30" s="16">
        <f t="shared" si="1"/>
        <v>0</v>
      </c>
      <c r="N30" s="16">
        <f t="shared" si="9"/>
        <v>0</v>
      </c>
      <c r="S30" s="72"/>
    </row>
    <row r="31" spans="2:19" x14ac:dyDescent="0.25">
      <c r="C31" s="18">
        <v>5</v>
      </c>
      <c r="D31" s="18">
        <f t="shared" si="2"/>
        <v>4</v>
      </c>
      <c r="E31" s="19">
        <f t="shared" si="3"/>
        <v>0</v>
      </c>
      <c r="F31" s="16">
        <f t="shared" si="4"/>
        <v>0</v>
      </c>
      <c r="G31" s="16">
        <f t="shared" si="0"/>
        <v>0</v>
      </c>
      <c r="H31" s="16">
        <f t="shared" si="5"/>
        <v>0</v>
      </c>
      <c r="I31" s="17"/>
      <c r="J31" s="18">
        <f t="shared" si="6"/>
        <v>4</v>
      </c>
      <c r="K31" s="19">
        <f t="shared" si="7"/>
        <v>0</v>
      </c>
      <c r="L31" s="16">
        <f t="shared" si="8"/>
        <v>0</v>
      </c>
      <c r="M31" s="16">
        <f t="shared" si="1"/>
        <v>0</v>
      </c>
      <c r="N31" s="16">
        <f t="shared" si="9"/>
        <v>0</v>
      </c>
      <c r="S31" s="72"/>
    </row>
    <row r="32" spans="2:19" x14ac:dyDescent="0.25">
      <c r="C32" s="18">
        <v>6</v>
      </c>
      <c r="D32" s="18">
        <f t="shared" si="2"/>
        <v>5</v>
      </c>
      <c r="E32" s="19">
        <f t="shared" si="3"/>
        <v>0</v>
      </c>
      <c r="F32" s="16">
        <f t="shared" si="4"/>
        <v>0</v>
      </c>
      <c r="G32" s="16">
        <f t="shared" si="0"/>
        <v>0</v>
      </c>
      <c r="H32" s="16">
        <f t="shared" si="5"/>
        <v>0</v>
      </c>
      <c r="I32" s="17"/>
      <c r="J32" s="18">
        <f t="shared" si="6"/>
        <v>5</v>
      </c>
      <c r="K32" s="19">
        <f t="shared" si="7"/>
        <v>0</v>
      </c>
      <c r="L32" s="16">
        <f t="shared" si="8"/>
        <v>0</v>
      </c>
      <c r="M32" s="16">
        <f t="shared" si="1"/>
        <v>0</v>
      </c>
      <c r="N32" s="16">
        <f t="shared" si="9"/>
        <v>0</v>
      </c>
    </row>
    <row r="33" spans="3:19" x14ac:dyDescent="0.25">
      <c r="C33" s="18">
        <v>7</v>
      </c>
      <c r="D33" s="18">
        <f t="shared" si="2"/>
        <v>6</v>
      </c>
      <c r="E33" s="19">
        <f t="shared" si="3"/>
        <v>0</v>
      </c>
      <c r="F33" s="16">
        <f t="shared" si="4"/>
        <v>0</v>
      </c>
      <c r="G33" s="16">
        <f t="shared" si="0"/>
        <v>0</v>
      </c>
      <c r="H33" s="16">
        <f t="shared" si="5"/>
        <v>0</v>
      </c>
      <c r="I33" s="17"/>
      <c r="J33" s="18">
        <f t="shared" si="6"/>
        <v>6</v>
      </c>
      <c r="K33" s="19">
        <f t="shared" si="7"/>
        <v>0</v>
      </c>
      <c r="L33" s="16">
        <f t="shared" si="8"/>
        <v>0</v>
      </c>
      <c r="M33" s="16">
        <f t="shared" si="1"/>
        <v>0</v>
      </c>
      <c r="N33" s="16">
        <f t="shared" si="9"/>
        <v>0</v>
      </c>
      <c r="S33" s="72"/>
    </row>
    <row r="34" spans="3:19" x14ac:dyDescent="0.25">
      <c r="C34" s="18">
        <v>8</v>
      </c>
      <c r="D34" s="18">
        <f t="shared" si="2"/>
        <v>7</v>
      </c>
      <c r="E34" s="19">
        <f t="shared" si="3"/>
        <v>0</v>
      </c>
      <c r="F34" s="16">
        <f t="shared" si="4"/>
        <v>0</v>
      </c>
      <c r="G34" s="16">
        <f t="shared" si="0"/>
        <v>0</v>
      </c>
      <c r="H34" s="16">
        <f t="shared" si="5"/>
        <v>0</v>
      </c>
      <c r="I34" s="17"/>
      <c r="J34" s="18">
        <f t="shared" si="6"/>
        <v>7</v>
      </c>
      <c r="K34" s="19">
        <f t="shared" si="7"/>
        <v>0</v>
      </c>
      <c r="L34" s="16">
        <f t="shared" si="8"/>
        <v>0</v>
      </c>
      <c r="M34" s="16">
        <f t="shared" si="1"/>
        <v>0</v>
      </c>
      <c r="N34" s="16">
        <f t="shared" si="9"/>
        <v>0</v>
      </c>
      <c r="S34" s="72"/>
    </row>
    <row r="35" spans="3:19" x14ac:dyDescent="0.25">
      <c r="C35" s="18">
        <v>9</v>
      </c>
      <c r="D35" s="18">
        <f t="shared" si="2"/>
        <v>8</v>
      </c>
      <c r="E35" s="19">
        <f t="shared" si="3"/>
        <v>0</v>
      </c>
      <c r="F35" s="16">
        <f t="shared" si="4"/>
        <v>0</v>
      </c>
      <c r="G35" s="16">
        <f t="shared" si="0"/>
        <v>0</v>
      </c>
      <c r="H35" s="16">
        <f t="shared" si="5"/>
        <v>0</v>
      </c>
      <c r="I35" s="17"/>
      <c r="J35" s="18">
        <f t="shared" si="6"/>
        <v>8</v>
      </c>
      <c r="K35" s="19">
        <f t="shared" si="7"/>
        <v>0</v>
      </c>
      <c r="L35" s="16">
        <f t="shared" si="8"/>
        <v>0</v>
      </c>
      <c r="M35" s="16">
        <f t="shared" si="1"/>
        <v>0</v>
      </c>
      <c r="N35" s="16">
        <f t="shared" si="9"/>
        <v>0</v>
      </c>
      <c r="S35" s="72"/>
    </row>
    <row r="36" spans="3:19" x14ac:dyDescent="0.25">
      <c r="C36" s="18">
        <v>10</v>
      </c>
      <c r="D36" s="18">
        <f t="shared" si="2"/>
        <v>9</v>
      </c>
      <c r="E36" s="19">
        <f t="shared" si="3"/>
        <v>0</v>
      </c>
      <c r="F36" s="16">
        <f t="shared" si="4"/>
        <v>0</v>
      </c>
      <c r="G36" s="16">
        <f t="shared" si="0"/>
        <v>0</v>
      </c>
      <c r="H36" s="16">
        <f t="shared" si="5"/>
        <v>0</v>
      </c>
      <c r="I36" s="17"/>
      <c r="J36" s="18">
        <f t="shared" si="6"/>
        <v>9</v>
      </c>
      <c r="K36" s="19">
        <f t="shared" si="7"/>
        <v>0</v>
      </c>
      <c r="L36" s="16">
        <f t="shared" si="8"/>
        <v>0</v>
      </c>
      <c r="M36" s="16">
        <f t="shared" si="1"/>
        <v>0</v>
      </c>
      <c r="N36" s="16">
        <f t="shared" si="9"/>
        <v>0</v>
      </c>
      <c r="S36" s="72"/>
    </row>
    <row r="37" spans="3:19" x14ac:dyDescent="0.25">
      <c r="C37" s="18">
        <v>11</v>
      </c>
      <c r="D37" s="18">
        <f t="shared" si="2"/>
        <v>10</v>
      </c>
      <c r="E37" s="19">
        <f t="shared" si="3"/>
        <v>0</v>
      </c>
      <c r="F37" s="16">
        <f t="shared" si="4"/>
        <v>0</v>
      </c>
      <c r="G37" s="16">
        <f t="shared" si="0"/>
        <v>0</v>
      </c>
      <c r="H37" s="16">
        <f t="shared" si="5"/>
        <v>0</v>
      </c>
      <c r="I37" s="17"/>
      <c r="J37" s="18">
        <f t="shared" si="6"/>
        <v>10</v>
      </c>
      <c r="K37" s="19">
        <f t="shared" si="7"/>
        <v>0</v>
      </c>
      <c r="L37" s="16">
        <f t="shared" si="8"/>
        <v>0</v>
      </c>
      <c r="M37" s="16">
        <f t="shared" si="1"/>
        <v>0</v>
      </c>
      <c r="N37" s="16">
        <f t="shared" si="9"/>
        <v>0</v>
      </c>
    </row>
    <row r="38" spans="3:19" x14ac:dyDescent="0.25">
      <c r="C38" s="18">
        <v>12</v>
      </c>
      <c r="D38" s="18">
        <f t="shared" si="2"/>
        <v>11</v>
      </c>
      <c r="E38" s="19">
        <f t="shared" si="3"/>
        <v>0</v>
      </c>
      <c r="F38" s="16">
        <f t="shared" si="4"/>
        <v>0</v>
      </c>
      <c r="G38" s="16">
        <f t="shared" si="0"/>
        <v>0</v>
      </c>
      <c r="H38" s="16">
        <f t="shared" si="5"/>
        <v>0</v>
      </c>
      <c r="I38" s="17"/>
      <c r="J38" s="18">
        <f t="shared" si="6"/>
        <v>11</v>
      </c>
      <c r="K38" s="19">
        <f t="shared" si="7"/>
        <v>0</v>
      </c>
      <c r="L38" s="16">
        <f t="shared" si="8"/>
        <v>0</v>
      </c>
      <c r="M38" s="16">
        <f t="shared" si="1"/>
        <v>0</v>
      </c>
      <c r="N38" s="16">
        <f t="shared" si="9"/>
        <v>0</v>
      </c>
    </row>
    <row r="39" spans="3:19" x14ac:dyDescent="0.25">
      <c r="C39" s="18">
        <v>13</v>
      </c>
      <c r="D39" s="18">
        <f t="shared" si="2"/>
        <v>12</v>
      </c>
      <c r="E39" s="19">
        <f t="shared" si="3"/>
        <v>0</v>
      </c>
      <c r="F39" s="16">
        <f t="shared" si="4"/>
        <v>0</v>
      </c>
      <c r="G39" s="16">
        <f t="shared" si="0"/>
        <v>0</v>
      </c>
      <c r="H39" s="16">
        <f t="shared" si="5"/>
        <v>0</v>
      </c>
      <c r="I39" s="17"/>
      <c r="J39" s="18">
        <f t="shared" si="6"/>
        <v>12</v>
      </c>
      <c r="K39" s="19">
        <f t="shared" si="7"/>
        <v>0</v>
      </c>
      <c r="L39" s="16">
        <f t="shared" si="8"/>
        <v>0</v>
      </c>
      <c r="M39" s="16">
        <f t="shared" si="1"/>
        <v>0</v>
      </c>
      <c r="N39" s="16">
        <f t="shared" si="9"/>
        <v>0</v>
      </c>
    </row>
    <row r="40" spans="3:19" x14ac:dyDescent="0.25">
      <c r="C40" s="18">
        <v>14</v>
      </c>
      <c r="D40" s="18">
        <f t="shared" si="2"/>
        <v>13</v>
      </c>
      <c r="E40" s="19">
        <f t="shared" si="3"/>
        <v>0</v>
      </c>
      <c r="F40" s="16">
        <f t="shared" si="4"/>
        <v>0</v>
      </c>
      <c r="G40" s="16">
        <f t="shared" si="0"/>
        <v>0</v>
      </c>
      <c r="H40" s="16">
        <f t="shared" si="5"/>
        <v>0</v>
      </c>
      <c r="I40" s="17"/>
      <c r="J40" s="18">
        <f t="shared" si="6"/>
        <v>13</v>
      </c>
      <c r="K40" s="19">
        <f t="shared" si="7"/>
        <v>0</v>
      </c>
      <c r="L40" s="16">
        <f t="shared" si="8"/>
        <v>0</v>
      </c>
      <c r="M40" s="16">
        <f t="shared" si="1"/>
        <v>0</v>
      </c>
      <c r="N40" s="16">
        <f t="shared" si="9"/>
        <v>0</v>
      </c>
    </row>
    <row r="41" spans="3:19" x14ac:dyDescent="0.25">
      <c r="C41" s="18">
        <v>15</v>
      </c>
      <c r="D41" s="18">
        <f t="shared" si="2"/>
        <v>14</v>
      </c>
      <c r="E41" s="19">
        <f t="shared" si="3"/>
        <v>0</v>
      </c>
      <c r="F41" s="16">
        <f t="shared" si="4"/>
        <v>0</v>
      </c>
      <c r="G41" s="16">
        <f t="shared" si="0"/>
        <v>0</v>
      </c>
      <c r="H41" s="16">
        <f t="shared" si="5"/>
        <v>0</v>
      </c>
      <c r="I41" s="17"/>
      <c r="J41" s="18">
        <f t="shared" si="6"/>
        <v>14</v>
      </c>
      <c r="K41" s="19">
        <f t="shared" si="7"/>
        <v>0</v>
      </c>
      <c r="L41" s="16">
        <f t="shared" si="8"/>
        <v>0</v>
      </c>
      <c r="M41" s="16">
        <f t="shared" si="1"/>
        <v>0</v>
      </c>
      <c r="N41" s="16">
        <f t="shared" si="9"/>
        <v>0</v>
      </c>
    </row>
    <row r="42" spans="3:19" x14ac:dyDescent="0.25">
      <c r="C42" s="18">
        <v>16</v>
      </c>
      <c r="D42" s="18">
        <f t="shared" si="2"/>
        <v>15</v>
      </c>
      <c r="E42" s="19">
        <f t="shared" si="3"/>
        <v>0</v>
      </c>
      <c r="F42" s="16">
        <f t="shared" si="4"/>
        <v>0</v>
      </c>
      <c r="G42" s="16">
        <f t="shared" si="0"/>
        <v>0</v>
      </c>
      <c r="H42" s="16">
        <f t="shared" si="5"/>
        <v>0</v>
      </c>
      <c r="I42" s="17"/>
      <c r="J42" s="18">
        <f t="shared" si="6"/>
        <v>15</v>
      </c>
      <c r="K42" s="19">
        <f t="shared" si="7"/>
        <v>0</v>
      </c>
      <c r="L42" s="16">
        <f t="shared" si="8"/>
        <v>0</v>
      </c>
      <c r="M42" s="16">
        <f t="shared" si="1"/>
        <v>0</v>
      </c>
      <c r="N42" s="16">
        <f t="shared" si="9"/>
        <v>0</v>
      </c>
    </row>
    <row r="43" spans="3:19" x14ac:dyDescent="0.25">
      <c r="C43" s="18">
        <v>17</v>
      </c>
      <c r="D43" s="18">
        <f t="shared" si="2"/>
        <v>16</v>
      </c>
      <c r="E43" s="19">
        <f t="shared" si="3"/>
        <v>0</v>
      </c>
      <c r="F43" s="16">
        <f t="shared" si="4"/>
        <v>0</v>
      </c>
      <c r="G43" s="16">
        <f t="shared" si="0"/>
        <v>0</v>
      </c>
      <c r="H43" s="16">
        <f t="shared" si="5"/>
        <v>0</v>
      </c>
      <c r="I43" s="17"/>
      <c r="J43" s="18">
        <f t="shared" si="6"/>
        <v>16</v>
      </c>
      <c r="K43" s="19">
        <f t="shared" si="7"/>
        <v>0</v>
      </c>
      <c r="L43" s="16">
        <f t="shared" si="8"/>
        <v>0</v>
      </c>
      <c r="M43" s="16">
        <f t="shared" si="1"/>
        <v>0</v>
      </c>
      <c r="N43" s="16">
        <f t="shared" si="9"/>
        <v>0</v>
      </c>
    </row>
    <row r="44" spans="3:19" x14ac:dyDescent="0.25">
      <c r="C44" s="18">
        <v>18</v>
      </c>
      <c r="D44" s="18">
        <f t="shared" si="2"/>
        <v>17</v>
      </c>
      <c r="E44" s="19">
        <f t="shared" si="3"/>
        <v>0</v>
      </c>
      <c r="F44" s="16">
        <f t="shared" si="4"/>
        <v>0</v>
      </c>
      <c r="G44" s="16">
        <f t="shared" si="0"/>
        <v>0</v>
      </c>
      <c r="H44" s="16">
        <f t="shared" si="5"/>
        <v>0</v>
      </c>
      <c r="I44" s="17"/>
      <c r="J44" s="18">
        <f t="shared" si="6"/>
        <v>17</v>
      </c>
      <c r="K44" s="19">
        <f t="shared" si="7"/>
        <v>0</v>
      </c>
      <c r="L44" s="16">
        <f t="shared" si="8"/>
        <v>0</v>
      </c>
      <c r="M44" s="16">
        <f t="shared" si="1"/>
        <v>0</v>
      </c>
      <c r="N44" s="16">
        <f t="shared" si="9"/>
        <v>0</v>
      </c>
    </row>
    <row r="45" spans="3:19" x14ac:dyDescent="0.25">
      <c r="C45" s="18">
        <v>19</v>
      </c>
      <c r="D45" s="18">
        <f t="shared" si="2"/>
        <v>18</v>
      </c>
      <c r="E45" s="19">
        <f t="shared" si="3"/>
        <v>0</v>
      </c>
      <c r="F45" s="16">
        <f t="shared" si="4"/>
        <v>0</v>
      </c>
      <c r="G45" s="16">
        <f t="shared" si="0"/>
        <v>0</v>
      </c>
      <c r="H45" s="16">
        <f t="shared" si="5"/>
        <v>0</v>
      </c>
      <c r="I45" s="17"/>
      <c r="J45" s="18">
        <f t="shared" si="6"/>
        <v>18</v>
      </c>
      <c r="K45" s="19">
        <f t="shared" si="7"/>
        <v>0</v>
      </c>
      <c r="L45" s="16">
        <f t="shared" si="8"/>
        <v>0</v>
      </c>
      <c r="M45" s="16">
        <f t="shared" si="1"/>
        <v>0</v>
      </c>
      <c r="N45" s="16">
        <f t="shared" si="9"/>
        <v>0</v>
      </c>
    </row>
    <row r="46" spans="3:19" x14ac:dyDescent="0.25">
      <c r="C46" s="18">
        <v>20</v>
      </c>
      <c r="D46" s="18">
        <f t="shared" si="2"/>
        <v>19</v>
      </c>
      <c r="E46" s="19">
        <f t="shared" si="3"/>
        <v>0</v>
      </c>
      <c r="F46" s="16">
        <f t="shared" si="4"/>
        <v>0</v>
      </c>
      <c r="G46" s="16">
        <f t="shared" si="0"/>
        <v>0</v>
      </c>
      <c r="H46" s="16">
        <f t="shared" si="5"/>
        <v>0</v>
      </c>
      <c r="I46" s="17"/>
      <c r="J46" s="18">
        <f t="shared" si="6"/>
        <v>19</v>
      </c>
      <c r="K46" s="19">
        <f t="shared" si="7"/>
        <v>0</v>
      </c>
      <c r="L46" s="16">
        <f t="shared" si="8"/>
        <v>0</v>
      </c>
      <c r="M46" s="16">
        <f t="shared" si="1"/>
        <v>0</v>
      </c>
      <c r="N46" s="16">
        <f t="shared" si="9"/>
        <v>0</v>
      </c>
    </row>
    <row r="47" spans="3:19" x14ac:dyDescent="0.25">
      <c r="C47" s="18">
        <v>21</v>
      </c>
      <c r="D47" s="18">
        <f t="shared" si="2"/>
        <v>20</v>
      </c>
      <c r="E47" s="19">
        <f t="shared" si="3"/>
        <v>0</v>
      </c>
      <c r="F47" s="16">
        <f t="shared" si="4"/>
        <v>0</v>
      </c>
      <c r="G47" s="16">
        <f t="shared" si="0"/>
        <v>0</v>
      </c>
      <c r="H47" s="16">
        <f t="shared" si="5"/>
        <v>0</v>
      </c>
      <c r="I47" s="17"/>
      <c r="J47" s="18">
        <f t="shared" si="6"/>
        <v>20</v>
      </c>
      <c r="K47" s="19">
        <f t="shared" si="7"/>
        <v>0</v>
      </c>
      <c r="L47" s="16">
        <f t="shared" si="8"/>
        <v>0</v>
      </c>
      <c r="M47" s="16">
        <f t="shared" si="1"/>
        <v>0</v>
      </c>
      <c r="N47" s="16">
        <f t="shared" si="9"/>
        <v>0</v>
      </c>
    </row>
    <row r="48" spans="3:19" x14ac:dyDescent="0.25">
      <c r="C48" s="18">
        <v>22</v>
      </c>
      <c r="D48" s="18">
        <f t="shared" si="2"/>
        <v>21</v>
      </c>
      <c r="E48" s="19">
        <f t="shared" si="3"/>
        <v>0</v>
      </c>
      <c r="F48" s="16">
        <f t="shared" si="4"/>
        <v>0</v>
      </c>
      <c r="G48" s="16">
        <f t="shared" si="0"/>
        <v>0</v>
      </c>
      <c r="H48" s="16">
        <f t="shared" si="5"/>
        <v>0</v>
      </c>
      <c r="I48" s="17"/>
      <c r="J48" s="18">
        <f t="shared" si="6"/>
        <v>21</v>
      </c>
      <c r="K48" s="19">
        <f t="shared" si="7"/>
        <v>0</v>
      </c>
      <c r="L48" s="16">
        <f t="shared" si="8"/>
        <v>0</v>
      </c>
      <c r="M48" s="16">
        <f t="shared" si="1"/>
        <v>0</v>
      </c>
      <c r="N48" s="16">
        <f t="shared" si="9"/>
        <v>0</v>
      </c>
    </row>
    <row r="49" spans="3:14" x14ac:dyDescent="0.25">
      <c r="C49" s="18">
        <v>23</v>
      </c>
      <c r="D49" s="18">
        <f t="shared" si="2"/>
        <v>22</v>
      </c>
      <c r="E49" s="19">
        <f t="shared" si="3"/>
        <v>0</v>
      </c>
      <c r="F49" s="16">
        <f t="shared" si="4"/>
        <v>0</v>
      </c>
      <c r="G49" s="16">
        <f t="shared" si="0"/>
        <v>0</v>
      </c>
      <c r="H49" s="16">
        <f t="shared" si="5"/>
        <v>0</v>
      </c>
      <c r="I49" s="17"/>
      <c r="J49" s="18">
        <f t="shared" si="6"/>
        <v>22</v>
      </c>
      <c r="K49" s="19">
        <f t="shared" si="7"/>
        <v>0</v>
      </c>
      <c r="L49" s="16">
        <f t="shared" si="8"/>
        <v>0</v>
      </c>
      <c r="M49" s="16">
        <f t="shared" si="1"/>
        <v>0</v>
      </c>
      <c r="N49" s="16">
        <f t="shared" si="9"/>
        <v>0</v>
      </c>
    </row>
    <row r="50" spans="3:14" x14ac:dyDescent="0.25">
      <c r="C50" s="18">
        <v>24</v>
      </c>
      <c r="D50" s="18">
        <f t="shared" si="2"/>
        <v>23</v>
      </c>
      <c r="E50" s="19">
        <f t="shared" si="3"/>
        <v>0</v>
      </c>
      <c r="F50" s="16">
        <f t="shared" si="4"/>
        <v>0</v>
      </c>
      <c r="G50" s="16">
        <f t="shared" si="0"/>
        <v>0</v>
      </c>
      <c r="H50" s="16">
        <f t="shared" si="5"/>
        <v>0</v>
      </c>
      <c r="I50" s="17"/>
      <c r="J50" s="18">
        <f t="shared" si="6"/>
        <v>23</v>
      </c>
      <c r="K50" s="19">
        <f t="shared" si="7"/>
        <v>0</v>
      </c>
      <c r="L50" s="16">
        <f t="shared" si="8"/>
        <v>0</v>
      </c>
      <c r="M50" s="16">
        <f t="shared" si="1"/>
        <v>0</v>
      </c>
      <c r="N50" s="16">
        <f t="shared" si="9"/>
        <v>0</v>
      </c>
    </row>
    <row r="51" spans="3:14" x14ac:dyDescent="0.25">
      <c r="C51" s="18">
        <v>25</v>
      </c>
      <c r="D51" s="18">
        <f t="shared" si="2"/>
        <v>24</v>
      </c>
      <c r="E51" s="19">
        <f t="shared" si="3"/>
        <v>0</v>
      </c>
      <c r="F51" s="16">
        <f t="shared" si="4"/>
        <v>0</v>
      </c>
      <c r="G51" s="16">
        <f t="shared" si="0"/>
        <v>0</v>
      </c>
      <c r="H51" s="16">
        <f t="shared" si="5"/>
        <v>0</v>
      </c>
      <c r="I51" s="17"/>
      <c r="J51" s="18">
        <f t="shared" si="6"/>
        <v>24</v>
      </c>
      <c r="K51" s="19">
        <f t="shared" si="7"/>
        <v>0</v>
      </c>
      <c r="L51" s="16">
        <f t="shared" si="8"/>
        <v>0</v>
      </c>
      <c r="M51" s="16">
        <f t="shared" si="1"/>
        <v>0</v>
      </c>
      <c r="N51" s="16">
        <f t="shared" si="9"/>
        <v>0</v>
      </c>
    </row>
    <row r="52" spans="3:14" x14ac:dyDescent="0.25">
      <c r="C52" s="18">
        <v>26</v>
      </c>
      <c r="D52" s="18">
        <f t="shared" si="2"/>
        <v>25</v>
      </c>
      <c r="E52" s="19">
        <f t="shared" si="3"/>
        <v>0</v>
      </c>
      <c r="F52" s="16">
        <f t="shared" si="4"/>
        <v>0</v>
      </c>
      <c r="G52" s="16">
        <f t="shared" si="0"/>
        <v>0</v>
      </c>
      <c r="H52" s="16">
        <f t="shared" si="5"/>
        <v>0</v>
      </c>
      <c r="I52" s="17"/>
      <c r="J52" s="18">
        <f t="shared" si="6"/>
        <v>25</v>
      </c>
      <c r="K52" s="19">
        <f t="shared" si="7"/>
        <v>0</v>
      </c>
      <c r="L52" s="16">
        <f t="shared" si="8"/>
        <v>0</v>
      </c>
      <c r="M52" s="16">
        <f t="shared" si="1"/>
        <v>0</v>
      </c>
      <c r="N52" s="16">
        <f t="shared" si="9"/>
        <v>0</v>
      </c>
    </row>
    <row r="53" spans="3:14" x14ac:dyDescent="0.25">
      <c r="C53" s="18">
        <v>27</v>
      </c>
      <c r="D53" s="18">
        <f t="shared" si="2"/>
        <v>26</v>
      </c>
      <c r="E53" s="19">
        <f t="shared" si="3"/>
        <v>0</v>
      </c>
      <c r="F53" s="16">
        <f t="shared" si="4"/>
        <v>0</v>
      </c>
      <c r="G53" s="16">
        <f t="shared" si="0"/>
        <v>0</v>
      </c>
      <c r="H53" s="16">
        <f t="shared" si="5"/>
        <v>0</v>
      </c>
      <c r="I53" s="17"/>
      <c r="J53" s="18">
        <f t="shared" si="6"/>
        <v>26</v>
      </c>
      <c r="K53" s="19">
        <f t="shared" si="7"/>
        <v>0</v>
      </c>
      <c r="L53" s="16">
        <f t="shared" si="8"/>
        <v>0</v>
      </c>
      <c r="M53" s="16">
        <f t="shared" si="1"/>
        <v>0</v>
      </c>
      <c r="N53" s="16">
        <f t="shared" si="9"/>
        <v>0</v>
      </c>
    </row>
    <row r="54" spans="3:14" x14ac:dyDescent="0.25">
      <c r="C54" s="18">
        <v>28</v>
      </c>
      <c r="D54" s="18">
        <f t="shared" si="2"/>
        <v>27</v>
      </c>
      <c r="E54" s="19">
        <f t="shared" si="3"/>
        <v>0</v>
      </c>
      <c r="F54" s="16">
        <f t="shared" si="4"/>
        <v>0</v>
      </c>
      <c r="G54" s="16">
        <f t="shared" si="0"/>
        <v>0</v>
      </c>
      <c r="H54" s="16">
        <f t="shared" si="5"/>
        <v>0</v>
      </c>
      <c r="I54" s="17"/>
      <c r="J54" s="18">
        <f t="shared" si="6"/>
        <v>27</v>
      </c>
      <c r="K54" s="19">
        <f t="shared" si="7"/>
        <v>0</v>
      </c>
      <c r="L54" s="16">
        <f t="shared" si="8"/>
        <v>0</v>
      </c>
      <c r="M54" s="16">
        <f t="shared" si="1"/>
        <v>0</v>
      </c>
      <c r="N54" s="16">
        <f t="shared" si="9"/>
        <v>0</v>
      </c>
    </row>
    <row r="55" spans="3:14" x14ac:dyDescent="0.25">
      <c r="C55" s="18">
        <v>29</v>
      </c>
      <c r="D55" s="18">
        <f t="shared" si="2"/>
        <v>28</v>
      </c>
      <c r="E55" s="19">
        <f t="shared" si="3"/>
        <v>0</v>
      </c>
      <c r="F55" s="16">
        <f t="shared" si="4"/>
        <v>0</v>
      </c>
      <c r="G55" s="16">
        <f t="shared" si="0"/>
        <v>0</v>
      </c>
      <c r="H55" s="16">
        <f t="shared" si="5"/>
        <v>0</v>
      </c>
      <c r="I55" s="17"/>
      <c r="J55" s="18">
        <f t="shared" si="6"/>
        <v>28</v>
      </c>
      <c r="K55" s="19">
        <f t="shared" si="7"/>
        <v>0</v>
      </c>
      <c r="L55" s="16">
        <f t="shared" si="8"/>
        <v>0</v>
      </c>
      <c r="M55" s="16">
        <f t="shared" si="1"/>
        <v>0</v>
      </c>
      <c r="N55" s="16">
        <f t="shared" si="9"/>
        <v>0</v>
      </c>
    </row>
    <row r="56" spans="3:14" x14ac:dyDescent="0.25">
      <c r="C56" s="18">
        <v>30</v>
      </c>
      <c r="D56" s="18">
        <f t="shared" si="2"/>
        <v>29</v>
      </c>
      <c r="E56" s="19">
        <f t="shared" si="3"/>
        <v>0</v>
      </c>
      <c r="F56" s="16">
        <f t="shared" si="4"/>
        <v>0</v>
      </c>
      <c r="G56" s="16">
        <f t="shared" si="0"/>
        <v>0</v>
      </c>
      <c r="H56" s="16">
        <f t="shared" si="5"/>
        <v>0</v>
      </c>
      <c r="I56" s="17"/>
      <c r="J56" s="18">
        <f t="shared" si="6"/>
        <v>29</v>
      </c>
      <c r="K56" s="19">
        <f t="shared" si="7"/>
        <v>0</v>
      </c>
      <c r="L56" s="16">
        <f t="shared" si="8"/>
        <v>0</v>
      </c>
      <c r="M56" s="16">
        <f t="shared" si="1"/>
        <v>0</v>
      </c>
      <c r="N56" s="16">
        <f t="shared" si="9"/>
        <v>0</v>
      </c>
    </row>
    <row r="57" spans="3:14" x14ac:dyDescent="0.25">
      <c r="C57" s="18">
        <v>31</v>
      </c>
      <c r="D57" s="18">
        <f t="shared" si="2"/>
        <v>30</v>
      </c>
      <c r="E57" s="19">
        <f t="shared" si="3"/>
        <v>0</v>
      </c>
      <c r="F57" s="16">
        <f t="shared" si="4"/>
        <v>0</v>
      </c>
      <c r="G57" s="16">
        <f t="shared" si="0"/>
        <v>0</v>
      </c>
      <c r="H57" s="16">
        <f t="shared" si="5"/>
        <v>0</v>
      </c>
      <c r="I57" s="17"/>
      <c r="J57" s="18">
        <f t="shared" si="6"/>
        <v>30</v>
      </c>
      <c r="K57" s="19">
        <f t="shared" si="7"/>
        <v>0</v>
      </c>
      <c r="L57" s="16">
        <f t="shared" si="8"/>
        <v>0</v>
      </c>
      <c r="M57" s="16">
        <f t="shared" si="1"/>
        <v>0</v>
      </c>
      <c r="N57" s="16">
        <f t="shared" si="9"/>
        <v>0</v>
      </c>
    </row>
    <row r="58" spans="3:14" x14ac:dyDescent="0.25">
      <c r="C58" s="18">
        <v>32</v>
      </c>
      <c r="D58" s="18">
        <f t="shared" si="2"/>
        <v>31</v>
      </c>
      <c r="E58" s="19">
        <f t="shared" si="3"/>
        <v>0</v>
      </c>
      <c r="F58" s="16">
        <f t="shared" si="4"/>
        <v>0</v>
      </c>
      <c r="G58" s="16">
        <f t="shared" si="0"/>
        <v>0</v>
      </c>
      <c r="H58" s="16">
        <f t="shared" si="5"/>
        <v>0</v>
      </c>
      <c r="I58" s="17"/>
      <c r="J58" s="18">
        <f t="shared" si="6"/>
        <v>31</v>
      </c>
      <c r="K58" s="19">
        <f t="shared" si="7"/>
        <v>0</v>
      </c>
      <c r="L58" s="16">
        <f t="shared" si="8"/>
        <v>0</v>
      </c>
      <c r="M58" s="16">
        <f t="shared" si="1"/>
        <v>0</v>
      </c>
      <c r="N58" s="16">
        <f t="shared" si="9"/>
        <v>0</v>
      </c>
    </row>
    <row r="59" spans="3:14" x14ac:dyDescent="0.25">
      <c r="C59" s="18">
        <v>33</v>
      </c>
      <c r="D59" s="18">
        <f t="shared" si="2"/>
        <v>32</v>
      </c>
      <c r="E59" s="19">
        <f t="shared" si="3"/>
        <v>0</v>
      </c>
      <c r="F59" s="16">
        <f t="shared" si="4"/>
        <v>0</v>
      </c>
      <c r="G59" s="16">
        <f t="shared" si="0"/>
        <v>0</v>
      </c>
      <c r="H59" s="16">
        <f t="shared" si="5"/>
        <v>0</v>
      </c>
      <c r="I59" s="20"/>
      <c r="J59" s="18">
        <f t="shared" si="6"/>
        <v>32</v>
      </c>
      <c r="K59" s="19">
        <f t="shared" si="7"/>
        <v>0</v>
      </c>
      <c r="L59" s="16">
        <f t="shared" si="8"/>
        <v>0</v>
      </c>
      <c r="M59" s="16">
        <f t="shared" si="1"/>
        <v>0</v>
      </c>
      <c r="N59" s="16">
        <f t="shared" si="9"/>
        <v>0</v>
      </c>
    </row>
    <row r="60" spans="3:14" ht="3.6" customHeight="1" x14ac:dyDescent="0.25">
      <c r="C60" s="21"/>
      <c r="D60" s="14"/>
      <c r="E60" s="22"/>
      <c r="F60" s="22"/>
      <c r="G60" s="22"/>
      <c r="H60" s="22"/>
      <c r="I60" s="22"/>
      <c r="J60" s="14"/>
      <c r="K60" s="22"/>
      <c r="L60" s="22"/>
      <c r="M60" s="22"/>
      <c r="N60" s="22"/>
    </row>
    <row r="61" spans="3:14" ht="18" customHeight="1" x14ac:dyDescent="0.25">
      <c r="C61" s="101" t="s">
        <v>49</v>
      </c>
      <c r="D61" s="102"/>
      <c r="E61" s="102"/>
      <c r="F61" s="102"/>
      <c r="G61" s="102"/>
      <c r="H61" s="102"/>
      <c r="I61" s="102"/>
      <c r="J61" s="102"/>
      <c r="K61" s="102"/>
      <c r="L61" s="102"/>
      <c r="M61" s="102"/>
      <c r="N61" s="103"/>
    </row>
    <row r="62" spans="3:14" ht="80.099999999999994" customHeight="1" x14ac:dyDescent="0.25">
      <c r="C62" s="104"/>
      <c r="D62" s="105"/>
      <c r="E62" s="105"/>
      <c r="F62" s="105"/>
      <c r="G62" s="105"/>
      <c r="H62" s="105"/>
      <c r="I62" s="105"/>
      <c r="J62" s="105"/>
      <c r="K62" s="105"/>
      <c r="L62" s="105"/>
      <c r="M62" s="105"/>
      <c r="N62" s="106"/>
    </row>
    <row r="63" spans="3:14" ht="12.6" customHeight="1" x14ac:dyDescent="0.25">
      <c r="N63" s="62" t="s">
        <v>40</v>
      </c>
    </row>
  </sheetData>
  <sheetProtection algorithmName="SHA-512" hashValue="c+uoBxas57k6CJGed6nVm/dLrqnfQDmDACSn4pJy26C1M4U3I0hv/vQ6hjLDmBIfYwLRBOTrJIqkEFZJDTeVqQ==" saltValue="mvwi6Sx9NhtlhhIyYchwEA==" spinCount="100000" sheet="1" selectLockedCells="1"/>
  <dataConsolidate/>
  <mergeCells count="39">
    <mergeCell ref="F4:L4"/>
    <mergeCell ref="C8:K8"/>
    <mergeCell ref="C61:N62"/>
    <mergeCell ref="C6:N6"/>
    <mergeCell ref="C7:N7"/>
    <mergeCell ref="C9:N9"/>
    <mergeCell ref="C20:N20"/>
    <mergeCell ref="N4:P4"/>
    <mergeCell ref="C4:E4"/>
    <mergeCell ref="D12:E12"/>
    <mergeCell ref="J12:K12"/>
    <mergeCell ref="D13:E13"/>
    <mergeCell ref="J13:K13"/>
    <mergeCell ref="G1:L1"/>
    <mergeCell ref="G2:L2"/>
    <mergeCell ref="D5:F5"/>
    <mergeCell ref="S28:S31"/>
    <mergeCell ref="D16:E16"/>
    <mergeCell ref="D17:E17"/>
    <mergeCell ref="J16:K16"/>
    <mergeCell ref="J17:K17"/>
    <mergeCell ref="M15:M16"/>
    <mergeCell ref="D14:E14"/>
    <mergeCell ref="J14:K14"/>
    <mergeCell ref="D15:E15"/>
    <mergeCell ref="J15:K15"/>
    <mergeCell ref="D11:F11"/>
    <mergeCell ref="J11:L11"/>
    <mergeCell ref="C3:M3"/>
    <mergeCell ref="S33:S36"/>
    <mergeCell ref="D18:E18"/>
    <mergeCell ref="M24:N24"/>
    <mergeCell ref="D24:F24"/>
    <mergeCell ref="G24:H24"/>
    <mergeCell ref="J24:L24"/>
    <mergeCell ref="J18:K18"/>
    <mergeCell ref="S24:S27"/>
    <mergeCell ref="C22:N22"/>
    <mergeCell ref="J21:N21"/>
  </mergeCells>
  <conditionalFormatting sqref="F18">
    <cfRule type="expression" dxfId="12" priority="26">
      <formula>D11="MSEP 2000"</formula>
    </cfRule>
  </conditionalFormatting>
  <conditionalFormatting sqref="N26:N60">
    <cfRule type="cellIs" dxfId="11" priority="13" operator="greaterThan">
      <formula>$H26</formula>
    </cfRule>
  </conditionalFormatting>
  <conditionalFormatting sqref="F26">
    <cfRule type="expression" dxfId="10" priority="12">
      <formula>F25="A11  Temp. Benefit"</formula>
    </cfRule>
  </conditionalFormatting>
  <conditionalFormatting sqref="H27:H60">
    <cfRule type="cellIs" dxfId="9" priority="11" operator="greaterThan">
      <formula>$N27</formula>
    </cfRule>
  </conditionalFormatting>
  <conditionalFormatting sqref="F27:G60">
    <cfRule type="expression" dxfId="8" priority="10">
      <formula>$D$11="MSEP"</formula>
    </cfRule>
  </conditionalFormatting>
  <conditionalFormatting sqref="L27:M60">
    <cfRule type="expression" dxfId="7" priority="9">
      <formula>$J$11="MSEP"</formula>
    </cfRule>
  </conditionalFormatting>
  <conditionalFormatting sqref="E27:E60">
    <cfRule type="expression" dxfId="6" priority="8">
      <formula>AND(E27=ROUND(E26*1.030585,2),$D$11="MSEP",E27&gt;0)</formula>
    </cfRule>
  </conditionalFormatting>
  <conditionalFormatting sqref="K27:K60">
    <cfRule type="expression" dxfId="5" priority="7">
      <formula>AND(K27=ROUND(K26*1.030585,2),$J$11="MSEP",K27&gt;0)</formula>
    </cfRule>
  </conditionalFormatting>
  <conditionalFormatting sqref="F27:F60">
    <cfRule type="expression" dxfId="4" priority="6">
      <formula>$F$26&lt;1</formula>
    </cfRule>
  </conditionalFormatting>
  <conditionalFormatting sqref="L27:L60">
    <cfRule type="expression" dxfId="3" priority="5">
      <formula>$L$26&lt;1</formula>
    </cfRule>
  </conditionalFormatting>
  <conditionalFormatting sqref="I60">
    <cfRule type="cellIs" dxfId="2" priority="4" operator="greaterThan">
      <formula>$N60</formula>
    </cfRule>
  </conditionalFormatting>
  <conditionalFormatting sqref="L26">
    <cfRule type="expression" dxfId="1" priority="3">
      <formula>L25="B11  Temp. Benefit"</formula>
    </cfRule>
  </conditionalFormatting>
  <conditionalFormatting sqref="L18">
    <cfRule type="expression" dxfId="0" priority="2">
      <formula>J11="MSEP 2000"</formula>
    </cfRule>
  </conditionalFormatting>
  <dataValidations xWindow="509" yWindow="505" count="15">
    <dataValidation type="list" allowBlank="1" showInputMessage="1" showErrorMessage="1" sqref="D11:F11 J11:L11">
      <formula1>Plan</formula1>
    </dataValidation>
    <dataValidation type="list" allowBlank="1" showInputMessage="1" showErrorMessage="1" sqref="G24:H24 M24:N24">
      <formula1>INDIRECT(IF(D11="MSEP 2000","MSEP2000","MSEP"))</formula1>
    </dataValidation>
    <dataValidation type="list" allowBlank="1" showInputMessage="1" showErrorMessage="1" errorTitle="WHOOPS! Invalid 'Yes' or 'No'" error="Please select 'Yes' or 'No' from the drop down list." promptTitle="GUARANTEED COLA?" prompt="If you were hired prior to 8/28/1997 and worked continuously in a MOSERS benefit-eligible position until vested in MSEP, select &quot;Yes&quot;_x000a_(You will get a 4% COLA each year until your base benefit equals 165% of your initial base benefit.)" sqref="L18 F18">
      <formula1>"Yes,No"</formula1>
    </dataValidation>
    <dataValidation type="date" allowBlank="1" showInputMessage="1" showErrorMessage="1" errorTitle="WHOOPS!  Invalid DOR Entry." error="Please enter a valid date in the following format..._x000a_mm/dd/yyyy" promptTitle="RETIREMENT DATE" prompt="Enter the date shown on your Benefit Estimate in this format: mm/01/yyyy" sqref="F12">
      <formula1>TODAY()</formula1>
      <formula2>TODAY()+36524.2</formula2>
    </dataValidation>
    <dataValidation type="date" allowBlank="1" showInputMessage="1" showErrorMessage="1" errorTitle="WHOOPS! Invalid DOB Entry." error="Please enter a valid date in the following format..._x000a_mm/dd/yyyy" promptTitle="DATE OF BIRTH" prompt="Enter your date of birth in this format: mm/dd/yyyy" sqref="F13">
      <formula1>1</formula1>
      <formula2>TODAY()</formula2>
    </dataValidation>
    <dataValidation type="whole" allowBlank="1" showInputMessage="1" showErrorMessage="1" errorTitle="WHOOPS!  Invalid Entry" error="Please enter the number of whole months in your BackDROP Period._x000a_For example: 12,17,33,59,60_x000a_Number must be equal to or greater than 12._x000a_Number mush be equal to or less than 60. " promptTitle="BACKDROP PERIOD (MONTHS)" prompt="Select a BackDROP period from your benefit estimate. Convert years to months. Enter a number of months. The number must be equal to or greater than 12 and less than or equal to 60." sqref="F16">
      <formula1>12</formula1>
      <formula2>60</formula2>
    </dataValidation>
    <dataValidation type="decimal" allowBlank="1" showInputMessage="1" showErrorMessage="1" errorTitle="WHOOPS!  Invalid COLA Entry" error="Please input a decimal value between 0.000 and 0.015._x000a_For example: 1.5% would be entered as &quot; 0.015 &quot;." promptTitle="COLA %" prompt="Leave the amount at 1.5 (the approximate 15-year historical average) or input a value between 0 and 5." sqref="F15">
      <formula1>0</formula1>
      <formula2>0.05</formula2>
    </dataValidation>
    <dataValidation type="decimal" allowBlank="1" showInputMessage="1" showErrorMessage="1" errorTitle="WHOOPS! Invalid Dollar Entry." error="Please enter a BackDROP AMOUNT dollar figure that is greater than 0.00." promptTitle="BACKDROP AMOUNT (DOLLARS)" prompt="Please enter a BackDROP AMOUNT dollar figure that is greater than 0.00." sqref="F19">
      <formula1>0</formula1>
      <formula2>99999999.99</formula2>
    </dataValidation>
    <dataValidation type="decimal" allowBlank="1" showInputMessage="1" showErrorMessage="1" errorTitle="WHOOPS! Invalid Dollar Entry." error="Please enter a valid dollar figure." promptTitle="BENEFIT DOLLAR AMOUNT" prompt="Enter the base benefit amount from your Benefit Estimate. " sqref="E26">
      <formula1>0</formula1>
      <formula2>99999999.99</formula2>
    </dataValidation>
    <dataValidation type="decimal" allowBlank="1" showInputMessage="1" showErrorMessage="1" errorTitle="WHOOPS! Invalid COLA Entry" error="Please input a decimal value between 0.000 and 0.015._x000a_For example: 1.5% would be entered as &quot; 0.015 &quot;." promptTitle="COLA %" prompt="Leave the amount at 1.5 (the approximate 15-year historical average) or input a value between 0 and 5." sqref="L15">
      <formula1>0</formula1>
      <formula2>0.05</formula2>
    </dataValidation>
    <dataValidation type="whole" allowBlank="1" showInputMessage="1" showErrorMessage="1" errorTitle="WHOOPS! Invalid Entry" error="Please enter the number of whole months in your BackDROP Period._x000a_For example: 12, 17, 33, 59, 60_x000a_Number must be equal to or greater than 12._x000a_Number must be equal to or less than 60." promptTitle="BACKDROP PERIOD (MONTHS)" prompt="Select a BackDROP period from your benefit estimate. Convert years to months. Enter a number of months. The number must be equal to or greater than 12 and less than or equal to 60." sqref="L16">
      <formula1>12</formula1>
      <formula2>60</formula2>
    </dataValidation>
    <dataValidation type="decimal" allowBlank="1" showInputMessage="1" showErrorMessage="1" errorTitle="WHOOPS! Invalid Dollar Entry" error="Please enter a BackDROP AMOUNT dollar figure that is equal to or greater than 0.00." promptTitle="BACKDROP AMOUNT" prompt="Enter the amount shown on your Benefit Estimate for the BackDROP Period. The amount must be greater than 0.00." sqref="L17">
      <formula1>0</formula1>
      <formula2>99999999.99</formula2>
    </dataValidation>
    <dataValidation type="decimal" allowBlank="1" showInputMessage="1" showErrorMessage="1" errorTitle="WHOOPS! Invalid Dollar Entry." error="Please enter a BackDROP AMOUNT dollar figure that is greater than 0.00." promptTitle="BACKDROP AMOUNT" prompt="Enter the amount shown on your Benefit Estimate for the BackDROP Period. The amount must be greater than 0.00." sqref="F17">
      <formula1>0</formula1>
      <formula2>99999999.99</formula2>
    </dataValidation>
    <dataValidation type="decimal" allowBlank="1" showInputMessage="1" showErrorMessage="1" promptTitle="BENEFIT DOLLAR AMOUNT" prompt="Enter the base benefit amount from your Benefit Estimate. " sqref="K26">
      <formula1>0</formula1>
      <formula2>99999999.99</formula2>
    </dataValidation>
    <dataValidation type="date" allowBlank="1" showInputMessage="1" showErrorMessage="1" error="Please enter a valid date in the following format..._x000a_mm/dd/yyyy" promptTitle="RETIREMENT DATE" prompt="Enter the date shown on your Benefit Estimate in this format: mm/01/yyyy" sqref="L12">
      <formula1>TODAY()</formula1>
      <formula2>TODAY()+36524.2</formula2>
    </dataValidation>
  </dataValidations>
  <hyperlinks>
    <hyperlink ref="N4" r:id="rId1"/>
    <hyperlink ref="N4:P4" r:id="rId2" display="Benefit Estimate Key   "/>
    <hyperlink ref="F4:L4" r:id="rId3" display="Print Your Benefit Estimate at myMOSERS            "/>
    <hyperlink ref="C4:E4" r:id="rId4" display=" Detailed Instructions"/>
  </hyperlinks>
  <printOptions horizontalCentered="1" verticalCentered="1"/>
  <pageMargins left="0.5" right="0.5" top="0.25" bottom="0.25" header="0.05" footer="0.05"/>
  <pageSetup scale="44"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Break Even Point Analysis</vt:lpstr>
      <vt:lpstr>MSEP</vt:lpstr>
      <vt:lpstr>MSEP2000</vt:lpstr>
      <vt:lpstr>Plan</vt:lpstr>
      <vt:lpstr>'Break Even Point Analysis'!Print_Area</vt:lpstr>
    </vt:vector>
  </TitlesOfParts>
  <Company>MOSERS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Carson Lepper</dc:creator>
  <cp:lastModifiedBy>Ryan Toebben</cp:lastModifiedBy>
  <cp:lastPrinted>2019-12-31T20:00:00Z</cp:lastPrinted>
  <dcterms:created xsi:type="dcterms:W3CDTF">2011-03-11T20:26:43Z</dcterms:created>
  <dcterms:modified xsi:type="dcterms:W3CDTF">2020-03-11T21:11:51Z</dcterms:modified>
</cp:coreProperties>
</file>